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603"/>
  <workbookPr defaultThemeVersion="124226"/>
  <xr:revisionPtr revIDLastSave="1" documentId="11_18261389F0DA50BB774F1281F8FC7017794A1CE1" xr6:coauthVersionLast="47" xr6:coauthVersionMax="47" xr10:uidLastSave="{65EF58AD-BA0C-4B01-AA1E-6095A1AE0AF6}"/>
  <bookViews>
    <workbookView xWindow="-120" yWindow="-120" windowWidth="20730" windowHeight="11160" tabRatio="596" firstSheet="5" activeTab="4" xr2:uid="{00000000-000D-0000-FFFF-FFFF00000000}"/>
  </bookViews>
  <sheets>
    <sheet name="Plan1" sheetId="16" r:id="rId1"/>
    <sheet name="PDTI" sheetId="14" r:id="rId2"/>
    <sheet name="CONTROLE DOS CONTRATOS DE TI  " sheetId="3" r:id="rId3"/>
    <sheet name="Resumo" sheetId="1" r:id="rId4"/>
    <sheet name="Prorrogações PCSTI 2021" sheetId="9" r:id="rId5"/>
    <sheet name="Novas contratações PCSTI 2021" sheetId="17" r:id="rId6"/>
    <sheet name="Necessidades sem orçamento" sheetId="8" r:id="rId7"/>
  </sheets>
  <definedNames>
    <definedName name="_FilterDatabase_0" localSheetId="2">'CONTROLE DOS CONTRATOS DE TI  '!$A$4:$R$31</definedName>
    <definedName name="_xlnm._FilterDatabase" localSheetId="2" hidden="1">'CONTROLE DOS CONTRATOS DE TI  '!$A$4:$R$31</definedName>
    <definedName name="_xlnm._FilterDatabase" localSheetId="6" hidden="1">'Necessidades sem orçamento'!$A$3:$Y$46</definedName>
    <definedName name="_xlnm._FilterDatabase" localSheetId="5" hidden="1">'Novas contratações PCSTI 2021'!$A$3:$W$11</definedName>
    <definedName name="_xlnm._FilterDatabase" localSheetId="4" hidden="1">'Prorrogações PCSTI 2021'!$D$1:$D$37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8" i="17" l="1"/>
  <c r="Q25" i="17"/>
  <c r="Q23" i="17"/>
  <c r="Q46" i="8"/>
  <c r="P35" i="9"/>
  <c r="P34" i="9"/>
  <c r="Q43" i="17"/>
  <c r="Q42" i="17"/>
  <c r="Q40" i="17"/>
  <c r="Q20" i="17"/>
  <c r="Q33" i="17"/>
  <c r="Q32" i="17"/>
  <c r="O31" i="17"/>
  <c r="Q31" i="17" s="1"/>
  <c r="O30" i="17"/>
  <c r="Q30" i="17" s="1"/>
  <c r="O29" i="17"/>
  <c r="Q29" i="17" s="1"/>
  <c r="Q19" i="17"/>
  <c r="Q22" i="17"/>
  <c r="Q24" i="17"/>
  <c r="Q26" i="17"/>
  <c r="Q27" i="17"/>
  <c r="Q12" i="17"/>
  <c r="Q13" i="17"/>
  <c r="Q14" i="17"/>
  <c r="Q15" i="17"/>
  <c r="Q16" i="17"/>
  <c r="Q17" i="17"/>
  <c r="Q18" i="17"/>
  <c r="Q21" i="17"/>
  <c r="Q11" i="17"/>
  <c r="Q10" i="17"/>
  <c r="Q9" i="17"/>
  <c r="Q8" i="17"/>
  <c r="Q7" i="17"/>
  <c r="Q6" i="17"/>
  <c r="Q5" i="17"/>
  <c r="Q4" i="17"/>
  <c r="Q45" i="8" l="1"/>
  <c r="Q11" i="8"/>
  <c r="Q12" i="8"/>
  <c r="Q44" i="8"/>
  <c r="Q43" i="8" l="1"/>
  <c r="O28" i="8"/>
  <c r="O26" i="8"/>
  <c r="Q42" i="8"/>
  <c r="O38" i="8"/>
  <c r="Q41" i="8" l="1"/>
  <c r="Q20" i="8" l="1"/>
  <c r="Q13" i="8"/>
  <c r="O29" i="3" l="1"/>
  <c r="O31" i="3"/>
  <c r="P32" i="9"/>
  <c r="Q4" i="8" l="1"/>
  <c r="Q5" i="8"/>
  <c r="Q6" i="8"/>
  <c r="Q7" i="8"/>
  <c r="Q8" i="8"/>
  <c r="Q9" i="8"/>
  <c r="Q10" i="8"/>
  <c r="Q14" i="8"/>
  <c r="Q15" i="8"/>
  <c r="Q16" i="8"/>
  <c r="Q17" i="8"/>
  <c r="Q18" i="8"/>
  <c r="Q19" i="8"/>
  <c r="Q21" i="8"/>
  <c r="Q22" i="8"/>
  <c r="Q23" i="8"/>
  <c r="Q24" i="8"/>
  <c r="Q25" i="8"/>
  <c r="Q26" i="8"/>
  <c r="Q27" i="8"/>
  <c r="Q28" i="8"/>
  <c r="Q29" i="8"/>
  <c r="P30" i="8"/>
  <c r="Q30" i="8" s="1"/>
  <c r="Q31" i="8"/>
  <c r="Q32" i="8"/>
  <c r="Q33" i="8"/>
  <c r="Q34" i="8"/>
  <c r="Q35" i="8"/>
  <c r="Q36" i="8"/>
  <c r="Q37" i="8"/>
  <c r="Q38" i="8"/>
  <c r="Q39" i="8"/>
  <c r="Q40" i="8"/>
  <c r="R33" i="9"/>
  <c r="P33" i="9"/>
  <c r="R32" i="9"/>
  <c r="P31" i="9"/>
  <c r="P13" i="9"/>
  <c r="Q30" i="9"/>
  <c r="R30" i="9" s="1"/>
  <c r="P29" i="9"/>
  <c r="Q29" i="9" s="1"/>
  <c r="P28" i="9"/>
  <c r="Q28" i="9"/>
  <c r="R28" i="9"/>
  <c r="P27" i="9"/>
  <c r="Q27" i="9"/>
  <c r="P26" i="9"/>
  <c r="Q26" i="9"/>
  <c r="P25" i="9"/>
  <c r="Q25" i="9" s="1"/>
  <c r="R25" i="9" s="1"/>
  <c r="P24" i="9"/>
  <c r="Q24" i="9" s="1"/>
  <c r="R24" i="9" s="1"/>
  <c r="P23" i="9"/>
  <c r="Q23" i="9"/>
  <c r="R23" i="9" s="1"/>
  <c r="Q22" i="9"/>
  <c r="Q21" i="9"/>
  <c r="R21" i="9" s="1"/>
  <c r="P20" i="9"/>
  <c r="Q20" i="9"/>
  <c r="R20" i="9" s="1"/>
  <c r="P19" i="9"/>
  <c r="Q19" i="9" s="1"/>
  <c r="R19" i="9" s="1"/>
  <c r="P18" i="9"/>
  <c r="Q18" i="9"/>
  <c r="R18" i="9" s="1"/>
  <c r="P17" i="9"/>
  <c r="Q17" i="9" s="1"/>
  <c r="R17" i="9" s="1"/>
  <c r="P16" i="9"/>
  <c r="Q16" i="9" s="1"/>
  <c r="R16" i="9" s="1"/>
  <c r="Q15" i="9"/>
  <c r="R15" i="9" s="1"/>
  <c r="P14" i="9"/>
  <c r="Q14" i="9" s="1"/>
  <c r="R14" i="9" s="1"/>
  <c r="Q13" i="9"/>
  <c r="P12" i="9"/>
  <c r="Q12" i="9" s="1"/>
  <c r="R12" i="9" s="1"/>
  <c r="Q11" i="9"/>
  <c r="Q10" i="9"/>
  <c r="R10" i="9" s="1"/>
  <c r="P9" i="9"/>
  <c r="Q9" i="9" s="1"/>
  <c r="R9" i="9" s="1"/>
  <c r="P8" i="9"/>
  <c r="Q8" i="9" s="1"/>
  <c r="P7" i="9"/>
  <c r="Q7" i="9"/>
  <c r="Q6" i="9"/>
  <c r="P5" i="9"/>
  <c r="Q5" i="9" s="1"/>
  <c r="R5" i="9" s="1"/>
  <c r="P4" i="9"/>
  <c r="Q4" i="9"/>
  <c r="B3" i="1" l="1"/>
  <c r="B7" i="1" s="1"/>
  <c r="R37" i="9"/>
  <c r="B4" i="1" s="1"/>
  <c r="Q37" i="9"/>
  <c r="B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tr301377</author>
    <author>Marcos Oliveira</author>
  </authors>
  <commentList>
    <comment ref="V6" authorId="0" shapeId="0" xr:uid="{00000000-0006-0000-0100-000001000000}">
      <text>
        <r>
          <rPr>
            <b/>
            <sz val="9"/>
            <color indexed="81"/>
            <rFont val="Tahoma"/>
            <family val="2"/>
          </rPr>
          <t>Janderson, em 28.02.2020: "Em dezembro/2020 foi concluída a implantação do Pje de 1º e 2º graus para todos os órgãos julgadores e classes processuais."</t>
        </r>
      </text>
    </comment>
    <comment ref="J9" authorId="0" shapeId="0" xr:uid="{00000000-0006-0000-0100-000002000000}">
      <text>
        <r>
          <rPr>
            <b/>
            <sz val="9"/>
            <color indexed="81"/>
            <rFont val="Tahoma"/>
            <family val="2"/>
          </rPr>
          <t>tr25459es:
Bruno Nagano:
Sugere-se unificar as iniciativas 1, 2 e 3, sob a descrição "Prover serviço de Apoio ao Macroprocesso de Software"</t>
        </r>
        <r>
          <rPr>
            <sz val="9"/>
            <color indexed="81"/>
            <rFont val="Tahoma"/>
            <family val="2"/>
          </rPr>
          <t xml:space="preserve">
Ajuste realizado pelo NUGTI em 16/04/2020, após confirmação (via Teams) do Escobar. // Ajuste realizado pelo NUGTI em 27/02/20, conforme comentário da iniciativa e autorizado pela Rênia: as iniciativas ID´s 1, 2 e 3 serão unificadas. Prevalecerá o ID 1, conforme informado pela Segsi no monitoramento de jan/2020. // Sugestão de mudança na descrição da iniciativa: "Prover serviço de Apoio ao Macroprocesso de Software".</t>
        </r>
      </text>
    </comment>
    <comment ref="V10" authorId="0" shapeId="0" xr:uid="{00000000-0006-0000-0100-000003000000}">
      <text>
        <r>
          <rPr>
            <b/>
            <sz val="9"/>
            <color indexed="81"/>
            <rFont val="Tahoma"/>
            <family val="2"/>
          </rPr>
          <t xml:space="preserve">Janderson, em 28.02.2020: </t>
        </r>
        <r>
          <rPr>
            <sz val="9"/>
            <color indexed="81"/>
            <rFont val="Tahoma"/>
            <family val="2"/>
          </rPr>
          <t xml:space="preserve">
</t>
        </r>
        <r>
          <rPr>
            <b/>
            <sz val="9"/>
            <color indexed="81"/>
            <rFont val="Tahoma"/>
            <family val="2"/>
          </rPr>
          <t>"Projeto inclui:
- Desenvolvimento de sistema manual de migração (CONCLUÌDO);
- Desenvolvimento de módulo automático de migração (CONCLUÌDO);
-  Migração dos processos físicos e digitais de 1º e 2º graus (10% MIGRADOS);
- Desativação dos sistemas judiciais legados (JURIS, Processual, eJUR 1G, eJur 2G, JEF Virtual e PJDEF)."</t>
        </r>
      </text>
    </comment>
    <comment ref="V22" authorId="0" shapeId="0" xr:uid="{00000000-0006-0000-0100-000004000000}">
      <text>
        <r>
          <rPr>
            <b/>
            <sz val="9"/>
            <color indexed="81"/>
            <rFont val="Tahoma"/>
            <family val="2"/>
          </rPr>
          <t>Janderson, em 28.02.2020:  "Desenvolvimento conduzido pela COGER com apoio da SJBA. Sugiro alterar a unidade responsável para COGER."</t>
        </r>
        <r>
          <rPr>
            <sz val="9"/>
            <color indexed="81"/>
            <rFont val="Tahoma"/>
            <family val="2"/>
          </rPr>
          <t xml:space="preserve">
</t>
        </r>
      </text>
    </comment>
    <comment ref="V24" authorId="0" shapeId="0" xr:uid="{00000000-0006-0000-0100-000005000000}">
      <text>
        <r>
          <rPr>
            <b/>
            <sz val="9"/>
            <color indexed="81"/>
            <rFont val="Tahoma"/>
            <family val="2"/>
          </rPr>
          <t>Percentual referente exclusivamente ao MGOTI. O MGETI não foi considerado nesse valor.</t>
        </r>
        <r>
          <rPr>
            <sz val="9"/>
            <color indexed="81"/>
            <rFont val="Tahoma"/>
            <family val="2"/>
          </rPr>
          <t xml:space="preserve">
</t>
        </r>
      </text>
    </comment>
    <comment ref="V42" authorId="0" shapeId="0" xr:uid="{00000000-0006-0000-0100-000006000000}">
      <text>
        <r>
          <rPr>
            <b/>
            <sz val="9"/>
            <color indexed="81"/>
            <rFont val="Tahoma"/>
            <family val="2"/>
          </rPr>
          <t>Leon: 
A ação 58, referente ao zabbix está implantada. 
O que se faz atualmente é a inclusão de novos
ativos, bem como otimização do ambiente, atividades rotineiras.</t>
        </r>
      </text>
    </comment>
    <comment ref="V43" authorId="0" shapeId="0" xr:uid="{00000000-0006-0000-0100-000007000000}">
      <text>
        <r>
          <rPr>
            <b/>
            <sz val="9"/>
            <color indexed="81"/>
            <rFont val="Tahoma"/>
            <family val="2"/>
          </rPr>
          <t>Luiz Costa: Vinculado a efetivação de outras 2 contratações. Planejamento atrasado</t>
        </r>
        <r>
          <rPr>
            <sz val="9"/>
            <color indexed="81"/>
            <rFont val="Tahoma"/>
            <family val="2"/>
          </rPr>
          <t xml:space="preserve">
</t>
        </r>
      </text>
    </comment>
    <comment ref="V53" authorId="0" shapeId="0" xr:uid="{00000000-0006-0000-0100-000008000000}">
      <text>
        <r>
          <rPr>
            <b/>
            <sz val="9"/>
            <color indexed="81"/>
            <rFont val="Tahoma"/>
            <family val="2"/>
          </rPr>
          <t>Luiz Costa: Algumas subseções ainda navegam pelo TRF1</t>
        </r>
        <r>
          <rPr>
            <sz val="9"/>
            <color indexed="81"/>
            <rFont val="Tahoma"/>
            <family val="2"/>
          </rPr>
          <t xml:space="preserve">
</t>
        </r>
      </text>
    </comment>
    <comment ref="V55" authorId="0" shapeId="0" xr:uid="{00000000-0006-0000-0100-000009000000}">
      <text>
        <r>
          <rPr>
            <b/>
            <sz val="9"/>
            <color indexed="81"/>
            <rFont val="Tahoma"/>
            <family val="2"/>
          </rPr>
          <t>Luiz Costa: Pendente operacionalização das unidades adquiridas</t>
        </r>
      </text>
    </comment>
    <comment ref="V57" authorId="0" shapeId="0" xr:uid="{00000000-0006-0000-0100-00000A000000}">
      <text>
        <r>
          <rPr>
            <b/>
            <sz val="9"/>
            <color indexed="81"/>
            <rFont val="Tahoma"/>
            <family val="2"/>
          </rPr>
          <t>Luiz Costa: Solução Hiperconvergente em implantação</t>
        </r>
        <r>
          <rPr>
            <sz val="9"/>
            <color indexed="81"/>
            <rFont val="Tahoma"/>
            <family val="2"/>
          </rPr>
          <t xml:space="preserve">
</t>
        </r>
      </text>
    </comment>
    <comment ref="V59" authorId="0" shapeId="0" xr:uid="{00000000-0006-0000-0100-00000B000000}">
      <text>
        <r>
          <rPr>
            <b/>
            <sz val="9"/>
            <color indexed="81"/>
            <rFont val="Tahoma"/>
            <family val="2"/>
          </rPr>
          <t>Paulo, em 02.03.2020: Auditoria das contas rpivilégiadas do AD - 200 Contas monitoradas.</t>
        </r>
        <r>
          <rPr>
            <sz val="9"/>
            <color indexed="81"/>
            <rFont val="Tahoma"/>
            <family val="2"/>
          </rPr>
          <t xml:space="preserve">
</t>
        </r>
      </text>
    </comment>
    <comment ref="V61" authorId="0" shapeId="0" xr:uid="{00000000-0006-0000-0100-00000C000000}">
      <text>
        <r>
          <rPr>
            <b/>
            <sz val="9"/>
            <color indexed="81"/>
            <rFont val="Tahoma"/>
            <family val="2"/>
          </rPr>
          <t>Luiz Costa: Atrasado. Iniciativa em curto prazo restrita ao TRf1</t>
        </r>
        <r>
          <rPr>
            <sz val="9"/>
            <color indexed="81"/>
            <rFont val="Tahoma"/>
            <family val="2"/>
          </rPr>
          <t xml:space="preserve">
</t>
        </r>
      </text>
    </comment>
    <comment ref="V63" authorId="0" shapeId="0" xr:uid="{00000000-0006-0000-0100-00000D000000}">
      <text>
        <r>
          <rPr>
            <b/>
            <sz val="9"/>
            <color indexed="81"/>
            <rFont val="Tahoma"/>
            <family val="2"/>
          </rPr>
          <t>Paulo, em 03.02.2020: "Microsoft Premier - será feita a readequação em função do orçamento disponível".</t>
        </r>
        <r>
          <rPr>
            <sz val="9"/>
            <color indexed="81"/>
            <rFont val="Tahoma"/>
            <family val="2"/>
          </rPr>
          <t xml:space="preserve">
</t>
        </r>
      </text>
    </comment>
    <comment ref="V67" authorId="0" shapeId="0" xr:uid="{00000000-0006-0000-0100-00000E000000}">
      <text>
        <r>
          <rPr>
            <sz val="9"/>
            <color indexed="81"/>
            <rFont val="Tahoma"/>
            <family val="2"/>
          </rPr>
          <t xml:space="preserve">Luiz Costa: TR concluído.
</t>
        </r>
      </text>
    </comment>
    <comment ref="V77" authorId="0" shapeId="0" xr:uid="{00000000-0006-0000-0100-00000F000000}">
      <text>
        <r>
          <rPr>
            <b/>
            <sz val="9"/>
            <color indexed="81"/>
            <rFont val="Tahoma"/>
            <family val="2"/>
          </rPr>
          <t>Silvio, em 27.02.2020: o sistema Achei será refeito.</t>
        </r>
        <r>
          <rPr>
            <sz val="9"/>
            <color indexed="81"/>
            <rFont val="Tahoma"/>
            <family val="2"/>
          </rPr>
          <t xml:space="preserve">
</t>
        </r>
      </text>
    </comment>
    <comment ref="V87" authorId="0" shapeId="0" xr:uid="{00000000-0006-0000-0100-000010000000}">
      <text>
        <r>
          <rPr>
            <b/>
            <sz val="9"/>
            <color indexed="81"/>
            <rFont val="Tahoma"/>
            <family val="2"/>
          </rPr>
          <t>Paulo, 02.03.2020: A centralização está sendo feita através da migração do serviço para nuvem da Microsoft O365.</t>
        </r>
        <r>
          <rPr>
            <sz val="9"/>
            <color indexed="81"/>
            <rFont val="Tahoma"/>
            <family val="2"/>
          </rPr>
          <t xml:space="preserve">
</t>
        </r>
      </text>
    </comment>
    <comment ref="P95" authorId="1" shapeId="0" xr:uid="{00000000-0006-0000-0100-000011000000}">
      <text>
        <r>
          <rPr>
            <sz val="9"/>
            <color indexed="81"/>
            <rFont val="Segoe UI"/>
            <family val="2"/>
          </rPr>
          <t>Rafael Pires (SECBE)</t>
        </r>
      </text>
    </comment>
    <comment ref="V97" authorId="0" shapeId="0" xr:uid="{00000000-0006-0000-0100-000012000000}">
      <text>
        <r>
          <rPr>
            <b/>
            <sz val="9"/>
            <color indexed="81"/>
            <rFont val="Tahoma"/>
            <family val="2"/>
          </rPr>
          <t>Paulo, em 02.03.2020: Foram retiradas as pemissões de DDL dos usuários</t>
        </r>
        <r>
          <rPr>
            <sz val="9"/>
            <color indexed="81"/>
            <rFont val="Tahoma"/>
            <family val="2"/>
          </rPr>
          <t xml:space="preserve">
</t>
        </r>
      </text>
    </comment>
    <comment ref="N103" authorId="0" shapeId="0" xr:uid="{00000000-0006-0000-0100-000013000000}">
      <text>
        <r>
          <rPr>
            <b/>
            <sz val="9"/>
            <color indexed="81"/>
            <rFont val="Tahoma"/>
            <family val="2"/>
          </rPr>
          <t xml:space="preserve">À Disij/Sesi1, favor informar a meta para esta iniciativa. </t>
        </r>
        <r>
          <rPr>
            <sz val="9"/>
            <color indexed="81"/>
            <rFont val="Tahoma"/>
            <family val="2"/>
          </rPr>
          <t xml:space="preserve">
</t>
        </r>
      </text>
    </comment>
    <comment ref="V104" authorId="0" shapeId="0" xr:uid="{00000000-0006-0000-0100-000014000000}">
      <text>
        <r>
          <rPr>
            <b/>
            <sz val="9"/>
            <color indexed="81"/>
            <rFont val="Tahoma"/>
            <family val="2"/>
          </rPr>
          <t>Janderson, em 28.02.2020: "Nesse projeto foram criadas rotinas para possibilitar o  aproveitamento de dados processuais dos sistemas JURIS e Processual, conversão e saneamento de dados, tratamento e ordenação de arquivos inseridos no sistema, etc."</t>
        </r>
        <r>
          <rPr>
            <sz val="9"/>
            <color indexed="81"/>
            <rFont val="Tahoma"/>
            <family val="2"/>
          </rPr>
          <t xml:space="preserve">
</t>
        </r>
      </text>
    </comment>
    <comment ref="V112" authorId="0" shapeId="0" xr:uid="{00000000-0006-0000-0100-000015000000}">
      <text>
        <r>
          <rPr>
            <b/>
            <sz val="9"/>
            <color indexed="81"/>
            <rFont val="Tahoma"/>
            <family val="2"/>
          </rPr>
          <t>Leandro, em 28.02.2020: "Os testes com a solução da Real Conect tiveram êxito. Será necessário realizar a aquisição da solução de integração".</t>
        </r>
        <r>
          <rPr>
            <sz val="9"/>
            <color indexed="81"/>
            <rFont val="Tahoma"/>
            <family val="2"/>
          </rPr>
          <t xml:space="preserve">
</t>
        </r>
      </text>
    </comment>
    <comment ref="V113" authorId="0" shapeId="0" xr:uid="{00000000-0006-0000-0100-000016000000}">
      <text>
        <r>
          <rPr>
            <b/>
            <sz val="9"/>
            <color indexed="81"/>
            <rFont val="Tahoma"/>
            <family val="2"/>
          </rPr>
          <t>Leandro, em 28/.02.2020: "Está suspenso devido à dependência de espaço em nuvem e disponibilidade do Nupje como piloto".</t>
        </r>
        <r>
          <rPr>
            <sz val="9"/>
            <color indexed="81"/>
            <rFont val="Tahoma"/>
            <family val="2"/>
          </rPr>
          <t xml:space="preserve">
</t>
        </r>
      </text>
    </comment>
    <comment ref="P117" authorId="1" shapeId="0" xr:uid="{00000000-0006-0000-0100-000017000000}">
      <text>
        <r>
          <rPr>
            <sz val="9"/>
            <color indexed="81"/>
            <rFont val="Segoe UI"/>
            <family val="2"/>
          </rPr>
          <t xml:space="preserve">Corregedoria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O3" authorId="0" shapeId="0" xr:uid="{00000000-0006-0000-0200-000001000000}">
      <text>
        <r>
          <rPr>
            <sz val="9"/>
            <rFont val="Arial"/>
            <family val="2"/>
            <charset val="1"/>
          </rPr>
          <t>Distribuição anual do valor estimado para cada ação.</t>
        </r>
      </text>
    </comment>
    <comment ref="P3" authorId="0" shapeId="0" xr:uid="{00000000-0006-0000-0200-000002000000}">
      <text>
        <r>
          <rPr>
            <sz val="9"/>
            <rFont val="Arial"/>
            <family val="2"/>
            <charset val="1"/>
          </rPr>
          <t>Código de origem das iniciativas relacionadas nos Anexos I e II da Resolução CJF n. 207/2012.</t>
        </r>
      </text>
    </comment>
    <comment ref="R3" authorId="0" shapeId="0" xr:uid="{00000000-0006-0000-0200-000003000000}">
      <text>
        <r>
          <rPr>
            <sz val="9"/>
            <rFont val="Arial"/>
            <family val="2"/>
            <charset val="1"/>
          </rPr>
          <t>Projeto estratégico ao qual a iniciativa está relacionada.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atila</author>
  </authors>
  <commentList>
    <comment ref="U2" authorId="0" shapeId="0" xr:uid="{00000000-0006-0000-0400-000001000000}">
      <text>
        <r>
          <rPr>
            <sz val="9"/>
            <rFont val="Arial"/>
            <family val="2"/>
            <charset val="1"/>
          </rPr>
          <t>Código de origem das iniciativas relacionadas nos Anexos I e II da Resolução CJF n. 207/2012.</t>
        </r>
      </text>
    </comment>
    <comment ref="W2" authorId="0" shapeId="0" xr:uid="{00000000-0006-0000-0400-000002000000}">
      <text>
        <r>
          <rPr>
            <sz val="9"/>
            <rFont val="Arial"/>
            <family val="2"/>
            <charset val="1"/>
          </rPr>
          <t>Código de origem das iniciativas relacionadas nos Anexos I e II da Resolução CJF n. 207/2012.</t>
        </r>
      </text>
    </comment>
    <comment ref="Y2" authorId="0" shapeId="0" xr:uid="{00000000-0006-0000-0400-000003000000}">
      <text>
        <r>
          <rPr>
            <sz val="9"/>
            <rFont val="Arial"/>
            <family val="2"/>
            <charset val="1"/>
          </rPr>
          <t>Projeto estratégico ao qual a iniciativa está relacionada.</t>
        </r>
      </text>
    </comment>
    <comment ref="P26" authorId="1" shapeId="0" xr:uid="{00000000-0006-0000-0400-000004000000}">
      <text>
        <r>
          <rPr>
            <b/>
            <sz val="8"/>
            <color indexed="55"/>
            <rFont val="Tahoma"/>
            <family val="2"/>
          </rPr>
          <t>atila:</t>
        </r>
        <r>
          <rPr>
            <sz val="8"/>
            <color indexed="55"/>
            <rFont val="Tahoma"/>
            <family val="2"/>
          </rPr>
          <t xml:space="preserve">
Valor atualizado, considerando reajuste contratual</t>
        </r>
      </text>
    </comment>
    <comment ref="P27" authorId="1" shapeId="0" xr:uid="{00000000-0006-0000-0400-000005000000}">
      <text>
        <r>
          <rPr>
            <b/>
            <sz val="8"/>
            <color indexed="55"/>
            <rFont val="Tahoma"/>
            <family val="2"/>
          </rPr>
          <t>atila:</t>
        </r>
        <r>
          <rPr>
            <sz val="8"/>
            <color indexed="55"/>
            <rFont val="Tahoma"/>
            <family val="2"/>
          </rPr>
          <t xml:space="preserve">
Valor atualizado, considerando reajuste contratual</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U2" authorId="0" shapeId="0" xr:uid="{00000000-0006-0000-0500-000001000000}">
      <text>
        <r>
          <rPr>
            <sz val="9"/>
            <rFont val="Arial"/>
            <family val="2"/>
            <charset val="1"/>
          </rPr>
          <t>Código de origem das iniciativas relacionadas nos Anexos I e II da Resolução CJF n. 207/2012.</t>
        </r>
      </text>
    </comment>
    <comment ref="Y2" authorId="0" shapeId="0" xr:uid="{00000000-0006-0000-0500-000002000000}">
      <text>
        <r>
          <rPr>
            <sz val="9"/>
            <rFont val="Arial"/>
            <family val="2"/>
            <charset val="1"/>
          </rPr>
          <t>Projeto estratégico ao qual a iniciativa está relacionada.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atila</author>
  </authors>
  <commentList>
    <comment ref="U2" authorId="0" shapeId="0" xr:uid="{00000000-0006-0000-0600-000001000000}">
      <text>
        <r>
          <rPr>
            <sz val="9"/>
            <rFont val="Arial"/>
            <family val="2"/>
            <charset val="1"/>
          </rPr>
          <t>Código de origem das iniciativas relacionadas nos Anexos I e II da Resolução CJF n. 207/2012.</t>
        </r>
      </text>
    </comment>
    <comment ref="W2" authorId="0" shapeId="0" xr:uid="{00000000-0006-0000-0600-000002000000}">
      <text>
        <r>
          <rPr>
            <sz val="9"/>
            <rFont val="Arial"/>
            <family val="2"/>
            <charset val="1"/>
          </rPr>
          <t>Código de origem das iniciativas relacionadas nos Anexos I e II da Resolução CJF n. 207/2012.</t>
        </r>
      </text>
    </comment>
    <comment ref="Y2" authorId="0" shapeId="0" xr:uid="{00000000-0006-0000-0600-000003000000}">
      <text>
        <r>
          <rPr>
            <sz val="9"/>
            <rFont val="Arial"/>
            <family val="2"/>
            <charset val="1"/>
          </rPr>
          <t>Projeto estratégico ao qual a iniciativa está relacionada.</t>
        </r>
      </text>
    </comment>
    <comment ref="P16" authorId="1" shapeId="0" xr:uid="{00000000-0006-0000-0600-000004000000}">
      <text>
        <r>
          <rPr>
            <b/>
            <sz val="8"/>
            <color indexed="55"/>
            <rFont val="Tahoma"/>
            <family val="2"/>
          </rPr>
          <t>atila:</t>
        </r>
        <r>
          <rPr>
            <sz val="8"/>
            <color indexed="55"/>
            <rFont val="Tahoma"/>
            <family val="2"/>
          </rPr>
          <t xml:space="preserve">
Considerando contação obtida junto ao fornecedor.</t>
        </r>
      </text>
    </comment>
    <comment ref="P28" authorId="1" shapeId="0" xr:uid="{00000000-0006-0000-0600-000005000000}">
      <text>
        <r>
          <rPr>
            <b/>
            <sz val="8"/>
            <color indexed="55"/>
            <rFont val="Tahoma"/>
            <family val="2"/>
          </rPr>
          <t>atila:</t>
        </r>
        <r>
          <rPr>
            <sz val="8"/>
            <color indexed="55"/>
            <rFont val="Tahoma"/>
            <family val="2"/>
          </rPr>
          <t xml:space="preserve">
Valor atualizado, considerando a aquisição de 73 impressoras realizada em junho/2020</t>
        </r>
      </text>
    </comment>
    <comment ref="P30" authorId="1" shapeId="0" xr:uid="{00000000-0006-0000-0600-000006000000}">
      <text>
        <r>
          <rPr>
            <b/>
            <sz val="8"/>
            <color indexed="55"/>
            <rFont val="Tahoma"/>
            <family val="2"/>
          </rPr>
          <t>atila:</t>
        </r>
        <r>
          <rPr>
            <sz val="8"/>
            <color indexed="55"/>
            <rFont val="Tahoma"/>
            <family val="2"/>
          </rPr>
          <t xml:space="preserve">
Valor atualizado, considerando a aquisição de 73 licenças realizada em junho/2020</t>
        </r>
      </text>
    </comment>
    <comment ref="P32" authorId="1" shapeId="0" xr:uid="{00000000-0006-0000-0600-000007000000}">
      <text>
        <r>
          <rPr>
            <b/>
            <sz val="8"/>
            <color indexed="55"/>
            <rFont val="Tahoma"/>
            <family val="2"/>
          </rPr>
          <t>atila:</t>
        </r>
        <r>
          <rPr>
            <sz val="8"/>
            <color indexed="55"/>
            <rFont val="Tahoma"/>
            <family val="2"/>
          </rPr>
          <t xml:space="preserve">
Considerando o resto da ata (531) sem reequilíbrio econômico</t>
        </r>
      </text>
    </comment>
  </commentList>
</comments>
</file>

<file path=xl/sharedStrings.xml><?xml version="1.0" encoding="utf-8"?>
<sst xmlns="http://schemas.openxmlformats.org/spreadsheetml/2006/main" count="3520" uniqueCount="912">
  <si>
    <t>PEDIDOS QUE ESTAVAM NAS PLANILHAS MAS QUE NÃO FAZEM PARTE DO PCSTI</t>
  </si>
  <si>
    <t xml:space="preserve">PAe </t>
  </si>
  <si>
    <t>Solicitação</t>
  </si>
  <si>
    <t>Desenvolvimento de um sistema automatizado de convites e recepção de convidados para as Sessões Solenes do TRF1 (ASREP)</t>
  </si>
  <si>
    <t>Atualização do modulo do SARH que trata do cálculo de aposentadorias (DILEP)</t>
  </si>
  <si>
    <t>Novas versões dos softwares  Office (word, excel), Acess e Acrobat (PDF), para os 14 novos computadores solicitados pela DIPAG.</t>
  </si>
  <si>
    <t>2 Licenças Microsoft Office 365 para desktop para edição de documentos enviados por outros órgãos e criados na versão 365 sem perda de funcionalidades</t>
  </si>
  <si>
    <t>3 Celulares Smartphone (atendimento à imprensa no plantão e viagens a serviço) - ASCOM</t>
  </si>
  <si>
    <t>ACOMPANHAMENTO GOVERNANÇA</t>
  </si>
  <si>
    <t>PLANO DIRETOR DE TI DA JUSTIÇA FEDERAL DA PRIMEIRA REGIÃO - PDTI-JF1 2018/2020 – ANEXO II</t>
  </si>
  <si>
    <t>METAS</t>
  </si>
  <si>
    <t>MONITORAMENTO</t>
  </si>
  <si>
    <t>ALINHAMENTO INDICADOR TÁTICO</t>
  </si>
  <si>
    <t>Aprovador</t>
  </si>
  <si>
    <t>Ação proposta</t>
  </si>
  <si>
    <t>Situação</t>
  </si>
  <si>
    <t>Histórico anotações</t>
  </si>
  <si>
    <t>Documentos</t>
  </si>
  <si>
    <t>Comentário</t>
  </si>
  <si>
    <t>Priorização</t>
  </si>
  <si>
    <t>ID</t>
  </si>
  <si>
    <t>Categoria</t>
  </si>
  <si>
    <t>Descrição anterior</t>
  </si>
  <si>
    <t>Iniciativa</t>
  </si>
  <si>
    <t>2018</t>
  </si>
  <si>
    <t>2019</t>
  </si>
  <si>
    <t>2020</t>
  </si>
  <si>
    <t>Área</t>
  </si>
  <si>
    <t>Unidade Responsável</t>
  </si>
  <si>
    <t>nov/18</t>
  </si>
  <si>
    <t>jun/19</t>
  </si>
  <si>
    <t>set/19</t>
  </si>
  <si>
    <t>out/19</t>
  </si>
  <si>
    <t>nov/19</t>
  </si>
  <si>
    <t>jan/20</t>
  </si>
  <si>
    <t>OT</t>
  </si>
  <si>
    <t>Objetivo Tático</t>
  </si>
  <si>
    <t>IT</t>
  </si>
  <si>
    <t>Indicador Tático</t>
  </si>
  <si>
    <t>Finalizada</t>
  </si>
  <si>
    <t>Aquisição</t>
  </si>
  <si>
    <t>Prover serviço terceirizado de aferição de métricas de serviços de desenvolvimento de sistemas</t>
  </si>
  <si>
    <t>SISTEMA</t>
  </si>
  <si>
    <t>SEGSI</t>
  </si>
  <si>
    <t>OT-01</t>
  </si>
  <si>
    <t>Consolidar o Sistema de Governança e Gestão de TI da JF1.</t>
  </si>
  <si>
    <t>IT-01</t>
  </si>
  <si>
    <t>Índice de execução das iniciativas de Aquisição</t>
  </si>
  <si>
    <t>Em execução</t>
  </si>
  <si>
    <t>Sistema</t>
  </si>
  <si>
    <t>Adequar os sistemas de informação da JF1 para atender ao Sistema de Escrituração Digital das Obrigações Fiscais, Previdenciárias e Trabalhistas - eSocial.</t>
  </si>
  <si>
    <t>SESPE</t>
  </si>
  <si>
    <t>OT-02</t>
  </si>
  <si>
    <t>Prover e ampliar as soluções de TI que suportam as demandas administrativas e judiciais da JF1</t>
  </si>
  <si>
    <t>IT-07</t>
  </si>
  <si>
    <t>Índice de execução das iniciativas de Sistema</t>
  </si>
  <si>
    <t>Evoluir o Sistema de Requisição de Pagamentos para:
- adequar à Resolução CJF 458/2017 e Portaria TRF1/Presi 298/2017;
- acórdão TCU 2732/2017 e 235/2018;</t>
  </si>
  <si>
    <t>SESI1</t>
  </si>
  <si>
    <t>Janderson, em 28.02.2020: "Em dezembro/2020 foi concluída a implantação do Pje de 1º e 2º graus para todos os órgãos julgadores e classes processuais."(Monitoramento Jan/2020)</t>
  </si>
  <si>
    <t>Concluir a implantação do sistema PJe em toda a JF1 para todas as classes processuais, integrando com os demais sistemas em uso na JF1.</t>
  </si>
  <si>
    <t>DIPSI</t>
  </si>
  <si>
    <t>Prover solução para suportar o processo de desenvolvimento de sistemas de informação (ALM) na JF1.</t>
  </si>
  <si>
    <t>Prover certidão de disponibilidade de sistemas de informação em atendimento à Portaria TRF1/Presi 169/2017.</t>
  </si>
  <si>
    <t>SEADS</t>
  </si>
  <si>
    <r>
      <t xml:space="preserve">Ajuste realizado pelo NUGTI em 16/04/2020, após confirmação (via Teams) do Escobar. // Ajuste realizado pelo NUGTI em 27/02/20, conforme comentário da iniciativa e autorizado pela Rênia: as iniciativas ID´s 1, 2 e 3 serão unificadas. Prevalecerá o ID 1, conforme informado pela Segsi no monitoramento de jan/2020. // </t>
    </r>
    <r>
      <rPr>
        <b/>
        <sz val="12"/>
        <color rgb="FF000000"/>
        <rFont val="Calibri"/>
        <family val="2"/>
        <charset val="1"/>
      </rPr>
      <t>Sugestão de mudança na descrição da iniciativa:</t>
    </r>
    <r>
      <rPr>
        <sz val="12"/>
        <color rgb="FF000000"/>
        <rFont val="Calibri"/>
        <family val="2"/>
        <charset val="1"/>
      </rPr>
      <t xml:space="preserve"> "</t>
    </r>
    <r>
      <rPr>
        <b/>
        <i/>
        <sz val="12"/>
        <color rgb="FF000000"/>
        <rFont val="Calibri"/>
        <family val="2"/>
        <charset val="1"/>
      </rPr>
      <t>Prover serviço de Apoio ao Macroprocesso de Software".//tr25459es: Bruno Nagano: Sugere-se unificar as iniciativas 1, 2 e 3, sob a descrição "Prover serviço de Apoio ao Macroprocesso de Software"</t>
    </r>
  </si>
  <si>
    <t>Prover serviço terceirizado de aferição da qualidade dos sistemas de informação desenvolvidos na JF1, contemplando licenças do software para aferição automática da qualidade do código fonte, imprescindíveis à complementação do contrato de Fábrica de Softwares.</t>
  </si>
  <si>
    <t>Prover serviço de Apoio ao Macroprocesso de Software</t>
  </si>
  <si>
    <t>Janderson, em 28.02.2020: 
"Projeto inclui:
- Desenvolvimento de sistema manual de migração (CONCLUÌDO);
- Desenvolvimento de módulo automático de migração (CONCLUÌDO);
-  Migração dos processos físicos e digitais de 1º e 2º graus (10% MIGRADOS);
- Desativação dos sistemas judiciais legados (JURIS, Processual, eJUR 1G, eJur 2G, JEF Virtual e PJDEF)."(Monitoramento Jan/20)</t>
  </si>
  <si>
    <t>Migrar para o PJe e desativar os sistemas judiciais legados.</t>
  </si>
  <si>
    <t>SEGIS</t>
  </si>
  <si>
    <t>Evoluir os sistemas judiciais para:
- adequar ao Procin-JUD;
- adequar à Resolução CNJ 235/2016 (Banco Nacional de Precedentes);
- adequar ao novo CPC;
- adequar à Resolução CJF 459/2017;
- permitir o cadastro de processos dos séculos XVIII, XIX e XX.
- Ajuste no relatório de inspeção para atender a ON 1/2018 da Coger e integração com o e-Siest (Sesi1, Sesi2, Diest)</t>
  </si>
  <si>
    <t>DISIJ</t>
  </si>
  <si>
    <t>Ajustar a Consulta Processual para processos com muitas partes ou movimentações e processos sigilosos (frontend)</t>
  </si>
  <si>
    <t>Processo</t>
  </si>
  <si>
    <t>Regulamentar e implantar metodologia de desenvolvimento de sistemas de informação na JF1.</t>
  </si>
  <si>
    <t>IT-06</t>
  </si>
  <si>
    <t>Índice de execução das iniciativas de Processo</t>
  </si>
  <si>
    <t>Evoluir o Sistema de Cálculos da Justiça Federal - SCJF:
- concluir o módulo previdenciário (Tempo de Contribuição e Desaposentação);
- permitir juros remuneratórios e ano comercial (360 dias) e civil (365 dias) no cálculo de Expurgo de Poupança;
- permitir cálculo de processos relativos aos juros progressivos de FGTS;</t>
  </si>
  <si>
    <t>SESI2</t>
  </si>
  <si>
    <t>Atualizar a versão da plataforma tecnológica do eDJF1 e da Biblioteca Digital e reformular os sistemas.</t>
  </si>
  <si>
    <t>SESGE</t>
  </si>
  <si>
    <t>Prover novo Sistema de Controle de Viagens a Serviço para atender a toda a JF1 (AVS).</t>
  </si>
  <si>
    <t>Prover Sistema Educador Judiciário</t>
  </si>
  <si>
    <t>Atualizar para a última versão a plataforma tecnológica do Portal da JF1.</t>
  </si>
  <si>
    <t>Remodelar e complementar o módulo de programação orçamentária do sistema e-Orçamento e desenvolver os módulos de Planejamento Financeiro e Execução Financeira.</t>
  </si>
  <si>
    <t>Não iniciada</t>
  </si>
  <si>
    <t>Aguardando manifestação da DISIJ. (COGETI, 17.04.2020)</t>
  </si>
  <si>
    <t>PAe 0019639-02.2017.4.01.8000</t>
  </si>
  <si>
    <t>Aguardar manifestação da DISIJ. (COGETI, 17.04.2020)</t>
  </si>
  <si>
    <t>Redesenvolver o Sistema de Cálculos da Justiça Federal - SCJF na plataforma Web.</t>
  </si>
  <si>
    <t>O COGETI entendeu que as análises realizadas representam esforço de execução estimado em 5% no ano de 2019 e que o projeto se encontra em execução aguardando manifestação do gestor (COGETI, 17.04.2020) // Posição em 29.01.2020: (Despacho Secin: 9606357) "...Em atendimento ao "Despacho TRF1-SECGA 9402575", que requereu avaliação técnica do Sistema Signa da Justiça Federal do Paraná, encaminho o "Despacho TRF1-DISAD 9598670" que apresenta parecer contrário a implantação do sistema Signa na Primeira Região...."    //   Posição em 06.08.2019: Conforme Despacho Diges:  À Secad, para conhecimento do Despacho Secin 8651805 que estima em R$ 2.067.209,88 (dois milhões, sessenta e sete mil duzentos e nove reais e oitenta e oito centavos) e prazo de 29 meses corridos para o desenvolvimento de Sistema de Contratos do TRF1, bem como para postergar a medida para momento orçamentário mais oportuno. À Secin e à Secor para conhecimento e inclusão da demanda nos debates de planejamento das próximas ações orçamentárias.</t>
  </si>
  <si>
    <t>PAe 0008745-35.2015.4.01.8000; SECIN-8651805; SECIN-9606357;</t>
  </si>
  <si>
    <t>O COGETI entendeu que as análises realizadas representam esforço de execução estimado em 5% no ano de 2019 e que o projeto se encontra em execução aguardando manifestação do gestor (COGETI, 17.04.2020)</t>
  </si>
  <si>
    <t>Prover novo Sistema de Contratos na plataforma web para atender a toda a JF1.</t>
  </si>
  <si>
    <t>SEGIS/NUTEC-BA</t>
  </si>
  <si>
    <t>Atualizar execução. Comunicar alteração de unidade responsável.</t>
  </si>
  <si>
    <r>
      <t xml:space="preserve">Marcos Barbosa, em 01.03.2020, "Incluí os ajustes acima na pauta da próxima reunião do Cogeti ... assim como incluí a definição da unidade responsável pela iniciativa “92 - Prover Sistema de Banco de Sentenças da JF1", se Coger ou Nutec/BA." // Janderson, em </t>
    </r>
    <r>
      <rPr>
        <sz val="12"/>
        <color rgb="FF000000"/>
        <rFont val="Calibri"/>
        <family val="2"/>
        <charset val="1"/>
      </rPr>
      <t xml:space="preserve">28.02.2020:  "Desenvolvimento conduzido pela COGER com apoio da SJBA. Sugiro alterar a unidade responsável para COGER." // Monitoramento anterior: Conforme despacho DIPSI 7074853: Sugestão para EXCLUIR do PDTI, considerando deliberação ocorrida em reunião no dia 29/10/18, conforme  "Ata TRF1-DIGIB 7084520"
Questionar corregedoria sobre a sugestão relatada em ata?  </t>
    </r>
  </si>
  <si>
    <t>DIGIB-7084520; DIPSI-7074853; Contato: Fábio Damasceno</t>
  </si>
  <si>
    <t>Alterado o responsável de SEGIS para NUTEC/BA, sr. Fábio Damasceno. Alterada a situação para "em execução". Nugti confirmar se 90% de execução está adequado - faltando somente a migração para o TRF1, considerando que o sistema já está em produção.(COGETI, 17.04.2020)</t>
  </si>
  <si>
    <t>Prover Sistema de Banco de Sentenças da JF1.</t>
  </si>
  <si>
    <t>NUTEC-BA</t>
  </si>
  <si>
    <t>Governança</t>
  </si>
  <si>
    <t>Implantar a Estratégia de Tecnologia da Informação da Justiça Federal da Primeira Região</t>
  </si>
  <si>
    <t>GOVERNANÇA</t>
  </si>
  <si>
    <t>NUGTI</t>
  </si>
  <si>
    <t>IT-04</t>
  </si>
  <si>
    <t>Índice de execução das iniciativas de Governança</t>
  </si>
  <si>
    <t>Nome da iniciativa ajustado conforme autorização da diretora do Nugti (email, 24.07.2020) // Nome anterior: "Publicar o Modelo de Governança de TI e o Modelo de Gestão de TI que regulamentarão a Tecnologia da Informação no âmbito da JF1."// Desmembramento aprovado pelo CGTI em 23.06.2020 // Submeter pedido de desmembramento da iniciativa 32 com a #147 ao CGTI (MGOTI + MGETI), COGETI, 17.04.2020.</t>
  </si>
  <si>
    <t>PAe 0017196-15.2016.4.01.8000 (MGoTI)</t>
  </si>
  <si>
    <t>Publicar o Modelo de Governança de TI que regulamentarão a Tecnologia da Informação no âmbito da JF1.</t>
  </si>
  <si>
    <t>O projeto de aquisição da iniciativa ID 5 está finalizado (COGETI, 17.04.2020). // Essa iniciativa é contínua. Solicito exclusão.</t>
  </si>
  <si>
    <t>O projeto de aquisição da iniciativa ID 5 está finalizado (COGETI, 17.04.2020).</t>
  </si>
  <si>
    <t>Prover serviço terceirizado de atendimento aos usuários de TI na JF1.</t>
  </si>
  <si>
    <t>ATENDIMENTO</t>
  </si>
  <si>
    <t>DIATU</t>
  </si>
  <si>
    <t>O projeto de aquisição da iniciativa ID 6 está finalizado. A iniciativa ID 106 refere-se ao provimento do serviço de sustentação de Infraestrutura (COGETI, 20.04.2020). (COGETI, 20.04.2020)//Leon: Entendemos que a ação 6 e 106 são a mesma, ou seja, estão concluídas, pois já temos empresa terceirizada atuando. //  ação 6: aquisição do serviço de apoio à sustentação da infra e 106: sustentação de infra.</t>
  </si>
  <si>
    <t>O projeto de aquisição da iniciativa ID 6 está finalizado. A iniciativa ID 106 refere-se ao provimento do serviço de sustentação de Infraestrutura (COGETI, 20.04.2020).</t>
  </si>
  <si>
    <t>Prover serviço terceirizado de apoio à sustentação da infraestrutura de TI da JF1.</t>
  </si>
  <si>
    <t>INFRA</t>
  </si>
  <si>
    <t>COINT</t>
  </si>
  <si>
    <t>Considerado no despacho DITEC 7133915 como responsabilidade da SESEI</t>
  </si>
  <si>
    <t>DITEC-7133915</t>
  </si>
  <si>
    <t>Prover serviço de acesso redundante à internet no TRF1.</t>
  </si>
  <si>
    <t>SESEI</t>
  </si>
  <si>
    <t>Prover serviço de comunicação de dados metropolitano (MAN) para interligação dos edifícios anexos do TRF1, seções e subseções às suas respectivas sedes.</t>
  </si>
  <si>
    <t>SERED</t>
  </si>
  <si>
    <t>Modernizar e expandir a solução de videoconferência e descentralizar a sua operação às seções e subseções judiciárias.</t>
  </si>
  <si>
    <t>SEAE1</t>
  </si>
  <si>
    <t>Atualizar e complementar licenças dos softwares da Autodesk utilizados na JF1.</t>
  </si>
  <si>
    <t>Atualizar e complementar licenças dos softwares da Adobe utilizados na JF1.</t>
  </si>
  <si>
    <t>Foi esclarecido que não se trata de outsourcing obrigatoriamente e definido o status como "em execução" (COGETI, 23.04.2020) // Leandro: Devido à falta de orçamento, foram adquiridas impressoras. (28/02/2020)</t>
  </si>
  <si>
    <t>PAe 0005469-54.2019.4.01.8000 (Licitação impressoras)</t>
  </si>
  <si>
    <t>Prover solução de impressão para a JF1 em atendimento à PNITI-JF (Resolução CJF 355/2015) e à recomendação do CJF decorrente de inspeção administrativa em 2015 (Ofício CJF-OFI-2015/05437 - 1450345).</t>
  </si>
  <si>
    <t>Leandro: Estamos em alinhamento com as seccionais escolhidas para o projeto piloto (28/02/2020)</t>
  </si>
  <si>
    <t>Atendimento</t>
  </si>
  <si>
    <t>Prover Central de Serviços de TI Regional - CSTI Regional.</t>
  </si>
  <si>
    <t>SEART</t>
  </si>
  <si>
    <t>OT-04</t>
  </si>
  <si>
    <t>Primar pela satisfação dos clientes de serviços e soluções de TI da JF1</t>
  </si>
  <si>
    <t>IT-02</t>
  </si>
  <si>
    <t>Índice de execução das iniciativas de Atendimento</t>
  </si>
  <si>
    <t>Prover microcomputadores e monitores de vídeo em atendimento à PNITI-JF (Resolução CJF 355/2015).</t>
  </si>
  <si>
    <t>Leandro: Está sendo estudado o Teams como alternativa (28/02/2020)</t>
  </si>
  <si>
    <t xml:space="preserve">Adquirir licenças de software de edição de vídeo para atendimento às necessidades da área educacional.   </t>
  </si>
  <si>
    <t>Prover tokens para a JF1.</t>
  </si>
  <si>
    <t>Prover escâneres em atendimento à PNITI-JF (Resolução CJF 355/2015).</t>
  </si>
  <si>
    <t>Leandro: Processo está na Asjur para nova licitação (28/02/2020)</t>
  </si>
  <si>
    <t>Prover serviço de comunicação de dados móvel para notebooks em atendimento à PNITI-JF (Resolução CJF 355/2015).</t>
  </si>
  <si>
    <t>Atualizar percentual de execução</t>
  </si>
  <si>
    <t>SolicItar para área atualizar o percentual executado, não é o caso de excluir (COGETI, 23.04.2020)// Leandro: Apesar de estarem fora da garantia, temos em estoque para reposição. Pode excluir essa iniciativa (28/02/2020)</t>
  </si>
  <si>
    <t>PAe 0005464-32.2019.4.01.8000 (Licitação, mas sem aquisição até o momento)</t>
  </si>
  <si>
    <t>Prover leitores de código de barras para a JF1.</t>
  </si>
  <si>
    <t>Implantar o portal de transparência de TI para a divulgação das ações, deliberações e normas referentes à TI da JF1.</t>
  </si>
  <si>
    <t>Capacitação</t>
  </si>
  <si>
    <t>Elaborar as trilhas de capacitação para suprir as necessidades de formação de competências de TI na JF1.</t>
  </si>
  <si>
    <t>IT-03</t>
  </si>
  <si>
    <t>Índice de execução das iniciativas de Capacitação</t>
  </si>
  <si>
    <t>Leon: "Sim, foi concluída a atualização para a versão 4. No entanto, considero que essa ação não deva constar do PDTI, visto ser uma atividade estritamente técnica, que deve ser feita de tempos em tempos.", em 23.04.2020 // Conforme despacho SEGIT 7128610: "A ação de número 58 está atualmente concluída. No entanto, deve ser feita atualização da demanda para 'Atualização do ambiente de monitoramento Zabbix' a ser concluída em 2019, com apoio da nova empresa a ser contratada para serviços de sustentação de infraestrutura".</t>
  </si>
  <si>
    <t>Leon: "Sim, foi concluída a atualização para a versão 4. No entanto, considero que essa ação não deva constar do PDTI, visto ser uma atividade estritamente técnica, que deve ser feita de tempos em tempos.", em 23.04.2020 // O COGETI solicitou a confirmação da atualização de versão da solução o que, se for o caso, evidenciará se a iniciativa foi finalizada (23.04.20) // Conforme despacho SEGIT 7128610: "A ação de número 58 está atualmente concluída. No entanto, deve ser feita atualização da demanda para 'Atualização do ambiente de monitoramento Zabbix' a ser concluída em 2019, com apoio da nova empresa a ser contratada para serviços de sustentação de infraestrutura".</t>
  </si>
  <si>
    <t>Infraestrutura</t>
  </si>
  <si>
    <t>Migrar a solução de monitoramento automático dos serviços e ativos de TI da JF1 para nova plataforma (Zabbix).</t>
  </si>
  <si>
    <t>SEGIT</t>
  </si>
  <si>
    <t>OT-03</t>
  </si>
  <si>
    <t>Garantir a infraestrutura e os recursos tecnológicos adequados às atividades da JF1</t>
  </si>
  <si>
    <t>IT-05</t>
  </si>
  <si>
    <t>Índice de execução das iniciativas de Infraestrutura</t>
  </si>
  <si>
    <t>PAe 0021556-22.2018.4.01.8000</t>
  </si>
  <si>
    <t xml:space="preserve">Luiz alberto Lima: "iniciativa conduzida no PAe 0021556-22.2018.4.01.8000, atualmente em fase de análise de mercado. Requisitos de Infraestrutura: Servidores – TR concluído  e Tapes – finalização das cotações. Vinculado a efetivação de outras 2 contratações. Planejamento atrasado" (Monitoramento, jan/20).
</t>
  </si>
  <si>
    <t>Atualizar solução de backup da JF1 em atendimento à PNITI-JF (Resolução CJF 355/2015) e contratar consultoria para rever as políticas de backup.</t>
  </si>
  <si>
    <t>SEECO</t>
  </si>
  <si>
    <t>Considerando a atualização do ano passado, está concluída.</t>
  </si>
  <si>
    <t>Atualizar a solução de antivírus da JF1.</t>
  </si>
  <si>
    <t>Conforme despacho NUOPE 7136275: Por oportuno, sugerimos que as iniciativas ID 47, ID 59, ID 126 e ID 56 sejam ajustadas para Unidade Responsável COINT ou outra por ela designada, uma vez que as ações relacionadas tem responsabilidade alheia ao Nuope.</t>
  </si>
  <si>
    <t>NUOPE-7136275</t>
  </si>
  <si>
    <t>A unificação proposta não foi aprovada e esta iniciativa foi considerada finalizada pelo comitê (COGETI, 13.05.20) // Conforme despacho NUOPE 7136275: Por oportuno, sugerimos que as iniciativas ID 47, ID 59, ID 126 e ID 56 sejam ajustadas para Unidade Responsável COINT ou outra por ela designada, uma vez que as ações relacionadas tem responsabilidade alheia ao Nuope.</t>
  </si>
  <si>
    <t>Modernizar a solução de VoIP para atender à Central de Serviços de TI.</t>
  </si>
  <si>
    <t>Concluir a implantação da solução de balanceamento de aplicações no TRF1, desativando por completo a solução legada.</t>
  </si>
  <si>
    <t>SESOF</t>
  </si>
  <si>
    <t>Contratar subscrição, suporte e consultoria para os softwares básicos (incluindo sistemas operacionais e servidores de aplicação) utilizados pelo PJe, SEI e demais sistemas em uso na JF1 imprescindível à complementação do contrato de apoio à sustentação de infraestrutura.</t>
  </si>
  <si>
    <t>Contratar subscrição, suporte e consultoria para o Banco de Dados utilizado pelo PJe imprescindível à complementação do contrato de apoio à sustentação de infraestrutura.</t>
  </si>
  <si>
    <t>SEBAN</t>
  </si>
  <si>
    <t>Conforme despacho SEGIT 7128610: A ação de número 63 está sob responsabilidade da DIATU.</t>
  </si>
  <si>
    <t>SEGIT-7128610</t>
  </si>
  <si>
    <t>Implantar a solução adquirida para gestão de demandas de TI na JF1.</t>
  </si>
  <si>
    <r>
      <t>Conforme despacho NUOPE 7136275: Por oportuno,</t>
    </r>
    <r>
      <rPr>
        <b/>
        <sz val="12"/>
        <color rgb="FF000000"/>
        <rFont val="Calibri"/>
        <family val="2"/>
        <charset val="1"/>
      </rPr>
      <t xml:space="preserve"> sugerimos que as iniciativas ID 47, ID 59, ID 126 e ID 56 sejam ajustadas para Unidade Responsável COINT ou outra por ela designada, uma vez que as ações relacionadas tem responsabilidade alheia ao Nuope.</t>
    </r>
  </si>
  <si>
    <t xml:space="preserve"> NUOPE-7136275</t>
  </si>
  <si>
    <t>A unificação proposta não foi aprovada pelo comitê e mantém-se a SERED como responsável (COGETI, 13.05.20) // Conforme despacho NUOPE 7136275: Por oportuno, sugerimos que as iniciativas ID 47, ID 59, ID 126 e ID 56 sejam ajustadas para Unidade Responsável COINT ou outra por ela designada, uma vez que as ações relacionadas tem responsabilidade alheia ao Nuope.</t>
  </si>
  <si>
    <t>Concluir a integração das unidades da JF1 via VoIP, para aquelas localidades que possuam solução compatível.</t>
  </si>
  <si>
    <t>Atualizar e complementar licenças dos softwares servidores da Microsoft utilizados na JF1.</t>
  </si>
  <si>
    <t>Atualizar da versão 2003 para a última versão a solução de autenticação de usuários na rede da JF1 (domínio Microsoft Active Directory).</t>
  </si>
  <si>
    <t>Luiz Costa: "Algumas subseções ainda navegam pelo TRF1" (Monitoramento Jan/2020)</t>
  </si>
  <si>
    <t>Descentralizar às seccionais o acesso à internet para as seções e subseções judiciárias, provendo solução de segurança de acesso à internet (firewall) para as seções e subseções judiciárias</t>
  </si>
  <si>
    <t>Descentralizar às seccionais o serviço de comunicação de dados de longa distância (WAN) para interligação das subseções às seções judiciárias, provendo serviço de comunicação de dados de longa distância (WAN) para interligação das seções judiciárias ao TRF1.</t>
  </si>
  <si>
    <t>Luiz Costa: "Pendente operacionalização das unidades adquiridas" (Monitoramento Jan/2020)</t>
  </si>
  <si>
    <r>
      <t>Atualizar as unidades de armazenamento de dados (</t>
    </r>
    <r>
      <rPr>
        <b/>
        <i/>
        <sz val="12"/>
        <color rgb="FF000000"/>
        <rFont val="Calibri"/>
        <family val="2"/>
        <charset val="1"/>
      </rPr>
      <t>storages</t>
    </r>
    <r>
      <rPr>
        <b/>
        <sz val="12"/>
        <color rgb="FF000000"/>
        <rFont val="Calibri"/>
        <family val="2"/>
        <charset val="1"/>
      </rPr>
      <t>) da JF1 em atendimento à PNITI-JF (Resolução CJF 355/2015).</t>
    </r>
  </si>
  <si>
    <t>SEGIT/SECIN</t>
  </si>
  <si>
    <t>Comunicar alteração de unidade responsável</t>
  </si>
  <si>
    <t>Conforme despacho SEGIT 7128610: "A ação de número 61 entendemos que é uma atividade que deva ser feita sob demanda, ou seja, apenas quando há uma crise de algum sistema e que demande a participação de servidores das diversas áreas de Infraestrutura."</t>
  </si>
  <si>
    <t>Em função da adoção do Office 365, entende-se que a execução pode ser estimada em 95%. A "sala virtual de crise" será instituída pela SECIN e o procedimento para utilização desse recurso será detalhado em reunião posterior do COGETI. Desse modo, altera-se o responsável de SEGIT para SECIN (COGETI, 13.05.2020) // Conforme despacho SEGIT 7128610: "A ação de número 61 entendemos que é uma atividade que deva ser feita sob demanda, ou seja, apenas quando há uma crise de algum sistema e que demande a participação de servidores das diversas áreas de Infraestrutura."</t>
  </si>
  <si>
    <t>Criar uma sala de crises para tratamento por equipe multidisciplinar de incidentes mais complexos.</t>
  </si>
  <si>
    <t>SECIN</t>
  </si>
  <si>
    <t>Luiz Costa: "Solução Hiperconvergente em implantação" (Monitoramento Jan/2020)</t>
  </si>
  <si>
    <t>Otimizar a infraestrutura de TI das subseções judiciárias, reduzindo-a ao mínimo possível.</t>
  </si>
  <si>
    <t>Prover solução de segurança de acesso à internet (firewall) para o TRF1.</t>
  </si>
  <si>
    <t>Paulo, em 02.03.2020: Auditoria das contas rpivilégiadas do AD - 200 Contas monitoradas. (Monitoramento Jan/2020)// Conforme autorização da diretora do Nugti, em 27/02/2000 a iniciativa foi renomeada, conforme proposto. // Solicitação: Conforme despacho NUOPE 7136275, sugere-se também o ajuste da iniciativa com ID 46, para: "Prover solução de auditoria para o Active Directory na JF1, considerando o uso de privilegio de Domain Admin."</t>
  </si>
  <si>
    <t xml:space="preserve"> Paulo, em 02.03.2020: "Auditoria das contas privilegiadas do AD - 200 Contas monitoradas". (Monitoramento Jan/2020) </t>
  </si>
  <si>
    <t>Prover solução de auditoria para o ambiente computacional da JF1.</t>
  </si>
  <si>
    <t>Atualizar os equipamentos servidores da JF1 em atendimento à PNITI-JF (Resolução CJF 355/2015).</t>
  </si>
  <si>
    <t xml:space="preserve">Luiz Costa: Atrasado. Iniciativa em curto prazo restrita ao TRf1 </t>
  </si>
  <si>
    <t>Atualizar os equipamentos de rede de comunicação de dados dos CPDs da JF1 em atendimento à PNITI-JF (Resolução CJF 355/2015).</t>
  </si>
  <si>
    <t>SEECO/COINT</t>
  </si>
  <si>
    <t>Luiz: "Considerando status do projeto Office e mensageria na nuvem. Ajustar para COINT"</t>
  </si>
  <si>
    <t>Unidade responsável alterada de SEECO para COINT. O percentual de execução será revisto, pois a COINT irá iniciar a iniciativa.  (COGETI, 13.05.2020) // Luiz: "Considerando status do projeto Office e mensageria na nuvem. Ajustar para COINT"</t>
  </si>
  <si>
    <t>Prover serviço piloto de infraestrutura de TI em nuvem.</t>
  </si>
  <si>
    <t>Paulo, em 03.02.2020: "Microsoft Premier - será feita a readequação em função do orçamento disponível".</t>
  </si>
  <si>
    <t>Prover suporte especializado Microsoft imprescindível à complementação do contrato de apoio à sustentração de infraestrutura.</t>
  </si>
  <si>
    <t>Atualizar, contemplando licenciamento e suporte, a solução de virtualização de equipamentos servidores em atendimento à PNITI-JF (Resolução CJF 355/2015) e contratar consultoria para rever o modelo de virtualização.</t>
  </si>
  <si>
    <t>DITEC/DIATU</t>
  </si>
  <si>
    <t>Luiz: "Se entendido como SystemCenter, estaria a cargo da Diatu / Sesof e existe uma  parcela da iniciativa realizada, mas não tenho qualquer condição de estimar um porcentual de execução." // Conforme despacho NUOPE 7136275: Por oportuno, sugerimos que as iniciativas ID 47, ID 59, ID 126 e ID 56 sejam ajustadas para Unidade Responsável COINT ou outra por ela designada, uma vez que as ações relacionadas tem responsabilidade alheia ao Nuope.</t>
  </si>
  <si>
    <t>A unificação proposta não foi aprovada pelo comitê e o responsável foi alterado de DITEC para DIATU  (COGETI, 13.05.20) //  Luiz: "Se entendido como SystemCenter, estaria a cargo da Diatu / Sesof e existe uma  parcela da iniciativa realizada, mas não tenho qualquer condição de estimar um porcentual de execução." // Conforme despacho NUOPE 7136275: Por oportuno, sugerimos que as iniciativas ID 47, ID 59, ID 126 e ID 56 sejam ajustadas para Unidade Responsável COINT ou outra por ela designada, uma vez que as ações relacionadas tem responsabilidade alheia ao Nuope.</t>
  </si>
  <si>
    <t>Concluir a implantação da solução de gerenciamento do parque de equipamentos da JF1.</t>
  </si>
  <si>
    <t>Luiz: "considerando o êxito do piloto da iniciativa 45, utilizando o modelo em nuvem, propõe-se adotar o mesmo modelo para esta iniciativa, reduzindo consideravelmente sua complexidade sem prejuízo do PNITI". (Monitoramento Jan/2020)</t>
  </si>
  <si>
    <t>Segue o PAe que trata do deslocamento do CPD: 0009711-95.2015.4.01.8000.
Observar o “Despacho Diges 872 (2000278)” e o “Despacho TRF1-SECGA 2026595”.
Atenção também ao PAe 0007445-38.2015.4.01.8000, com a análise de riscos físicos.</t>
  </si>
  <si>
    <t>Documentos relacionados informados.// Marcos irá levantar o PAe que trata desse assunto e que contém o relatório da Vergo, empresa que fez a análise de risco dessa demanda. O relatório será reavaliado em reunião posterior com a participação da Secin, Cosis, Coint e Ditec. A proposta da Ditec não se aplica (13.05.2020). // Luiz: "considerando o êxito do piloto da iniciativa 45, utilizando o modelo em nuvem, propõe-se adotar o mesmo modelo para esta iniciativa, reduzindo consideravelmente sua complexidade sem prejuízo do PNITI". (Monitoramento Jan/2020)</t>
  </si>
  <si>
    <t>Transferir o CPD do TRF1 para ambiente mais adequado à criticidade dos serviços e informações nele hospedados, implantando redundância do CPD do TRF1 em atendimento à PNITI-JF (Resolução CJF 355/2015).</t>
  </si>
  <si>
    <t>Luiz Costa: "TR concluído" (Monitoramento Jan/2020).</t>
  </si>
  <si>
    <t>Prover solução corporativa de comunicação sem fio (Wi-Fi) no TRF1 como piloto para a JF1.</t>
  </si>
  <si>
    <t>Disad/Sespe: "Foi desenvolvido no SARH Magistrados".</t>
  </si>
  <si>
    <t>Evoluir o Sistema de Magistrados para permitir Cálculo de Aposentadoria.</t>
  </si>
  <si>
    <t>Evoluir o Sistema de Aquisição e Controle de Bens e Serviços - SICAM para:
- permitir a amortização de softwares em atendimento ao Manual de Contabilidade Aplicada ao Setor Público - MCASP;
- permitir o inventário de bens patrimoniais por meio de dispositivos móveis.</t>
  </si>
  <si>
    <t>Conforme despacho COSIS 7056371: Ao Nugti, peço ajustar a unidade responsável pelas seguintes iniciativas constantes do PDTI-JF1 (...)</t>
  </si>
  <si>
    <t xml:space="preserve"> COSIS-7056371</t>
  </si>
  <si>
    <t>Desacoplar os sistemas de informação em uso na JF1 de forma a permitir que sejam atendidas individualmente por infraestruturas independentes.</t>
  </si>
  <si>
    <t>Documentar e regulamentar os ambientes de desenvolvimento, teste, homologação, treinamento e produção da JF1.</t>
  </si>
  <si>
    <t>Implantar Sistema de Auditoria.</t>
  </si>
  <si>
    <t>PAe 0013934-18.2020.4.01.8000; DOD 10364095;</t>
  </si>
  <si>
    <r>
      <t>Pedido de alteração de unidade responsável (de SESPE para SESGE) encaminhado por email em 08.06.2020. Informação adicional:</t>
    </r>
    <r>
      <rPr>
        <b/>
        <sz val="12"/>
        <color rgb="FF000000"/>
        <rFont val="Calibri"/>
        <family val="2"/>
        <charset val="1"/>
      </rPr>
      <t xml:space="preserve"> gerente do projeto: Alex Pitacci.</t>
    </r>
  </si>
  <si>
    <t>Prover Sistema de Controle Automatizado de Usuários para acesso à rede e aos sistemas de informação da JF1 (aprovisionamento automático de usuários de TI).</t>
  </si>
  <si>
    <t>Prover novo sistema de Concurso de Juízes Federais na plataforma web.</t>
  </si>
  <si>
    <t>"OES PLANEJ-1347 não tem relação direta com a iniciativa 78 do PDTI - Prover novo Sistema de Gestão de Terceirizados, mas apenas gestão orçamentária relacionada aos terceirizados" MBA, 14.05.2020 // Observação não pertinente. Ver iniciativa do PLANEJ. Manter iniciativa (COGETI, 13.05.2020) // Braga: há no backlog a OES PLANEJ-1347 "Controle de orçamento de terceirizados", sob responsabilidade da SESGE, que visa atender parte da iniciativa 78 e o PAe é o 0016255-19.2017.4.01.8004, em 28.04.2020. // Aguardando confirmação da DISAD se a OES PLANEJ-1347 "Controle de orçamento de terceirizados", sob responsabilidade da SESGE, é referente à iniciativa 78, 28.04.2020, e se está em execução. // PAe 0016255-19.2017.4.01.8004, informado via Teams pelo Braga (20.04.2020)</t>
  </si>
  <si>
    <t>Prover novo Sistema de Gestão de Terceirizados na plataforma web.</t>
  </si>
  <si>
    <t>Migrar para o SEI os processos do Sistema de Gerenciamento e Controle de Documentos e Processos Administrativos Digitais - e-Sisad e desativar o sistema.</t>
  </si>
  <si>
    <t>NUTEC-DF</t>
  </si>
  <si>
    <t xml:space="preserve">Para ciência: Jun/2019 informado 10%. Jan/2020 informado que será refeito. O Achei está em toda a JF1. Silvio: entende que está atendido?? O sistema ser refeito é uma proposta de nova iniciativa?? </t>
  </si>
  <si>
    <t>Silvio: "o sistema Achei será refeito", em 27.02.2020.</t>
  </si>
  <si>
    <t>Pae 0013893-70.2019.4.01.8005</t>
  </si>
  <si>
    <t>Marcos pontuou que o sistema Achei já atende atualmente a toda a JF1 e que esta iniciativa estaria finalizada. Quanto à refazer o sistema, seria parte do ciclo de vida evolutivo do sistema (sustentação). O COGETI questiona se o Silvio teria o mesmo entendimento e se não seria o caso de propor uma nova iniciativa para "refazer o sistema". COGETI, 13.05.2020 // Silvio: "o sistema Achei será refeito", em 27.02.2020.</t>
  </si>
  <si>
    <t>Evoluir a aplicação móvel Achei TRF1 para atender a toda a JF1.</t>
  </si>
  <si>
    <t>COSIS-7056371</t>
  </si>
  <si>
    <t>Modernizar e expandir a solução de gravação audiovisual de sessões e audiências.</t>
  </si>
  <si>
    <t>Prover solução para  exibição de conteúdo em mural digital para o TRF1.</t>
  </si>
  <si>
    <t>Revisar o modelo de prestação de serviços terceirizados de desenvolvimento de sistemas de informação</t>
  </si>
  <si>
    <t>Serviço contínuo</t>
  </si>
  <si>
    <t>Serviço contínuo (COGETI, 17.04.2020)</t>
  </si>
  <si>
    <t>Prover governança e gestão de TI.</t>
  </si>
  <si>
    <t>Prover segurança da informação</t>
  </si>
  <si>
    <t>Ajustado conforme solicitado // Conforme despacho COSIS 7056371: Ao Nugti, peço ajustar a unidade responsável pelas seguintes iniciativas constantes do PDTI-JF1 (...)</t>
  </si>
  <si>
    <t>COSIS-7056371 (alteração responsável)</t>
  </si>
  <si>
    <t>Prover sustentação de sistemas de informação</t>
  </si>
  <si>
    <t>O projeto de aquisição da iniciativa ID 5 está finalizado. A iniciativa ID 105 refere-se ao provimento do serviço de atendimento aos usuários da JF1 (COGETI, 17.04.2020) // Leandro: "Repetida com o item 5. Pode excluir" (28/02/2020) // Leandro: "Entendemos ser uma atividade contínua".</t>
  </si>
  <si>
    <t>Serviço contínuo. O projeto de aquisição da iniciativa ID 5 está finalizado. A iniciativa ID 105 refere-se ao provimento do serviço de atendimento aos usuários da JF1 (COGETI, 17.04.2020) // Leandro: "Repetida com o item 5. Pode excluir" (28/02/2020) // Leandro: "Entendemos ser uma atividade contínua".</t>
  </si>
  <si>
    <t>Prover atendimento aos usuários de TI da JF1</t>
  </si>
  <si>
    <t>O projeto de aquisição da iniciativa ID 6 está finalizado. A iniciativa ID 106 refere-se ao provimento do serviço de sustentação de Infraestrutura (COGETI, 20.04.2020). // Leon: "Entendemos que a ação 6 a 106 são a mesma, ou seja, estão concluídas, pois já temos empresa terceirizada atuando."</t>
  </si>
  <si>
    <t>Serviço contínuo. O projeto de aquisição da iniciativa ID 6 está finalizado. A iniciativa ID 106 refere-se ao provimento do serviço de sustentação de Infraestrutura (COGETI, 20.04.2020). // Leon: "Entendemos que a ação 6 a 106 são a mesma, ou seja, estão concluídas, pois já temos empresa terceirizada atuando."</t>
  </si>
  <si>
    <t>Prover sustentação da infraestrutura de TI</t>
  </si>
  <si>
    <t>Entendemos que a ação 6 a 106 são a mesma, ou seja, estão concluídas, pois já temos empresa terceirizada atuando.</t>
  </si>
  <si>
    <t>Rever o modelo de contratação de soluções de TI da JF1.</t>
  </si>
  <si>
    <t>Paulo, 02.03.2020: "A centralização está sendo feita através da migração do serviço para nuvem da Microsoft O365". // A migração, por se tratar de uma atividade técnica, é realizada pelo Nuope (Sesof)</t>
  </si>
  <si>
    <t>Centralização do serviço de correio eletrônico da JF1 (Exchange) no TRF1</t>
  </si>
  <si>
    <t>DIOPE</t>
  </si>
  <si>
    <t>Certidão estadual – eleitoral e integração PJE, revisão da certidão (Res 121 CNJ e Cogetab), certidão de advogados</t>
  </si>
  <si>
    <t>Refatorar a aplicação Gestão de Precatórios - Envio obrigatório para o CNJ no mês 08/2018 0026990-94.2015.4.01.8000</t>
  </si>
  <si>
    <t>Incluir validação de CPF/CNPJ no cadastro do JEF-Virtual</t>
  </si>
  <si>
    <t>SEJUS</t>
  </si>
  <si>
    <t>Monitoramento Jan/20: Percentuais mantidos.</t>
  </si>
  <si>
    <t>Carga das decisões monocráticas no novo esquema de cadastros de decisões do Oracle com vistas ao envio para o CJF. - Sostis 2014010001070010700160000060</t>
  </si>
  <si>
    <t>Refatorar a Consulta processual Web 0025003-86.2016.4.01.8000 (Processual, Juris, JEF-Virtual) - muitas partes e sigilos (backend)</t>
  </si>
  <si>
    <t>Criar Módulo de Redistribuição para Especialização ou criação de vara - inclusive Pje</t>
  </si>
  <si>
    <t>Descontinuação do DW (Diest) (Juris, Processual, Cálculo, Jurisprudência e Precatórios) - integrar com Pje</t>
  </si>
  <si>
    <t>DISAD/DISAO</t>
  </si>
  <si>
    <t>Comunicar a alteração na unidade responsável deliberada pelo COGETI. A aquisição foi realizada. Renovada anualmente. Unidade responsável: Divisão do Rafael Pires - DISAO</t>
  </si>
  <si>
    <t>Conforme despacho DISAD 7141365: Sugestão para EXCLUIR do PDTI, considerando que esta Divisão não participou de nenhuma das fases desta aquisição.</t>
  </si>
  <si>
    <t xml:space="preserve"> DISAD-7141365</t>
  </si>
  <si>
    <t>Alterar a unidade responsável para DISAO (Rafael Pires). Esta aquisição é renovada anualmente. COGETI, 13.05.2020 // Conforme despacho DISAD 7141365: Sugestão para EXCLUIR do PDTI, considerando que esta Divisão não participou de nenhuma das fases desta aquisição.</t>
  </si>
  <si>
    <t>Contratação de serviços de manutenção e suporte técnico ao sistema e-Prosocial</t>
  </si>
  <si>
    <t>DISAO</t>
  </si>
  <si>
    <t>DIEST</t>
  </si>
  <si>
    <t>Verificar situação atual da iniciativa</t>
  </si>
  <si>
    <t>Diest</t>
  </si>
  <si>
    <t>Orientação: entrar em contato diretamente com a unidade responsável a exemplo das iniciativas do Nutec/BA e do Nutec/DF. Iniciativa sob responsabilidade da Diest.</t>
  </si>
  <si>
    <t>Orientação: entrar em contato diretamente com a unidade responsável a exemplo das iniciativas do Nutec/BA e do Nutec/DF (COGETI, 17.04.2020). Iniciativa sob responsabilidade da Diest.</t>
  </si>
  <si>
    <t>Atualização e Expansão da Solução de Tecnologia de Informação para Business Intelligence.</t>
  </si>
  <si>
    <t>Paulo, em 02.03.2020: Foram retiradas as pemissões de DDL dos usuários</t>
  </si>
  <si>
    <t>Evolução da segurança dos bancos de dados Oracle</t>
  </si>
  <si>
    <t>Pendente</t>
  </si>
  <si>
    <t>Viabilizar sugestão da Cosis</t>
  </si>
  <si>
    <t>Outras iniciativas relacionadas à Banco de dados Oracle (infraestrutura): 124 - Evolução da segurança dos bancos de dados Oracle; 43 - Prover suporte especializado Oracle imprescindível à complementação do contrato de apoio à sustentação de infraestrutura; #148 (proposta) Migração do banco de dados Oracle 12.1 para 19c</t>
  </si>
  <si>
    <t>Há redundância no SARH (SESPE). A iniciativa da centralização das bases também pode contribuir com esta iniciativa (SESI1). Marcos sugere se verificar com a DISAD se há outros sistemas a contribuir e que sejam definidos indicadores para as iniciativas a exemplo dos criados para o PJe. Marcos gostaria de participar. COGETI, 13.05.2020</t>
  </si>
  <si>
    <t>Redundância dos banco de dados Oracle do TRF1</t>
  </si>
  <si>
    <t>Ajustada a categoria, unidade responsável, área e meta (email, 29.07.2020) // Nome da iniciativa ajustado conforme autorização da diretora do Nugti (email, 24.07.2020) // Nome anterior: Estudo e implementação da consulta processual utilizando solução de ETL // Alteração de escopo aprovada pelo CGTI em 23.06.2020 // Em contrapartida à proposta de unificação desta com a iniciativa 59, o COGETI propôs submeter ao CGTI pedido de alteração do escopo da iniciativa 126 - "Estudo e implementação da consulta processual utilizando solução de ETL" para "Centralização no TRF1 das bases de dados dos sistemas judiciais da JF1 e exclusão dessas bases de dados das seccionais". Isso implicará ajuste na categoria, na situação, na descrição e na unidade responsável. (COGETI, 23.04.2020) // Leon: "A 126 conversamos com Ditec e Seban e não houve um esclarecimento maior. Sugiro que seja retirada do plano."// Conforme despacho NUOPE 7136275: Por oportuno, sugerimos que as iniciativas ID 47, ID 59, ID 126 e ID 56 sejam ajustadas para Unidade Responsável COINT ou outra por ela designada, uma vez que as ações relacionadas tem responsabilidade alheia ao Nuope.</t>
  </si>
  <si>
    <t>NUOPE-7136275; PAe: 0009960-70.2020.4.01.8000</t>
  </si>
  <si>
    <t>Centralização no TRF1 das bases de dados dos sistemas judiciais da JF1 e exclusão dessas bases de dados das seccionais.</t>
  </si>
  <si>
    <t>Leandro: Iniciativa despriorizada. Pode exlcuir (28/02/2020)</t>
  </si>
  <si>
    <t>Exclusão não aprovada. Iniciativa "genérica" utilizada para vincular as contratações. Sugere-se alterar a unidade responsável para atender várias unidades (COGETI, 13.05.2020)// Leandro: Iniciativa despriorizada. Pode exlcuir (28/02/2020).</t>
  </si>
  <si>
    <t>Licenciar e garantir suporte aos sistemas operacionais,  softwares e aplicativos utilizados na JF1.</t>
  </si>
  <si>
    <t>Silvio: "Em alinhamento as ideias do projeto RADAR do TJMG"</t>
  </si>
  <si>
    <r>
      <t>Implantar e manter na JF1 a solução de BI "Sistema de Identificação de Repetitividade - RADAR" do TJMG</t>
    </r>
    <r>
      <rPr>
        <sz val="11"/>
        <color rgb="FFFF0000"/>
        <rFont val="Calibri1"/>
      </rPr>
      <t/>
    </r>
  </si>
  <si>
    <t>Implementar as ações de TI decorrentes do deslocamento da TR da SJAC para a SJPI</t>
  </si>
  <si>
    <t>Implementar as ações de TI decorrentes do deslocamento de varas federais</t>
  </si>
  <si>
    <t>Janderson, em 28.02.2020: "Nesse projeto foram criadas rotinas para possibilitar o  aproveitamento de dados processuais dos sistemas JURIS e Processual, conversão e saneamento de dados, tratamento e ordenação de arquivos inseridos no sistema, etc."</t>
  </si>
  <si>
    <t>Janderson, em 28.02.2020: "Nesse projeto foram criadas rotinas para possibilitar o  aproveitamento de dados processuais dos sistemas JURIS e Processual, conversão e saneamento de dados, tratamento e ordenação de arquivos inseridos no sistema etc."</t>
  </si>
  <si>
    <t>Implementar as ações de TI decorrentes da digitalização de processos físicos para inclusão no PJe</t>
  </si>
  <si>
    <t>Implementar as ações de TI decorrentes da especialização de varas criminais</t>
  </si>
  <si>
    <t>Inclusão de iniciativa aprovada na 25a reunião do CGTI, em 26.11.2018 (7259808)</t>
  </si>
  <si>
    <t>25a CGTI - 7259808 (Aprovação)</t>
  </si>
  <si>
    <t>Adaptar os sistemas de informação para permitir a realização de teletrabalho</t>
  </si>
  <si>
    <t>COSIS</t>
  </si>
  <si>
    <t>Criação do Banco de Antecedentes Disciplinares dos Magistrados – BADM. PAe 0024404-79.2018.4.01.8000</t>
  </si>
  <si>
    <t>25a CGTI - 7259808 (Aprovação);  PAe 0024404-79.2018.4.01.8000</t>
  </si>
  <si>
    <t>Desenvolvimento do Módulo de Antecedentes Disciplinares de Magistrados do sistema eRH</t>
  </si>
  <si>
    <t>Inclusão de iniciativa aprovada na 26a reunião do CGTI, em 05.04.2019 (8040078)</t>
  </si>
  <si>
    <t>26a CGTI - 8040078  (Aprovação)</t>
  </si>
  <si>
    <t>Implementar as ações de TI decorrentes da modernização e aprimoramento científico da revista do TRF1</t>
  </si>
  <si>
    <t>DISAD</t>
  </si>
  <si>
    <t>Adequar os sistemas de informação da JF1 para atender à Res. CNJ 270/2018</t>
  </si>
  <si>
    <t>Cadastramento do FUNPRESP-JUD relativo aos magistrados e servidores</t>
  </si>
  <si>
    <t>Inclusão aprovada na 28a reunião do CGTI (9468716)</t>
  </si>
  <si>
    <t>28a CGTI - 9468716  (Aprovação); Decisão Presi TRF1-PRESI 8044743;</t>
  </si>
  <si>
    <t>Desenvolvimento do sistema de gestão do acervo dos processos avulsos da Corregedoria Regional da Primeira Região</t>
  </si>
  <si>
    <t>Leandro, em 28.02.2020: "Os testes com a solução da Real Conect tiveram êxito. Será necessário realizar a aquisição da solução de integração".// Inclusão de iniciativa aprovada na 28a reunião do CGTI (9468716)</t>
  </si>
  <si>
    <t>28a CGTI - 9468716  (Aprovação)</t>
  </si>
  <si>
    <t>Leandro, em 28.02.2020: "Os testes com a solução da Real Conect tiveram êxito. Será necessário realizar a aquisição da solução de integração".</t>
  </si>
  <si>
    <t>Integração da infraestrutura de videoconferência com o Microsoft Teams</t>
  </si>
  <si>
    <t>Sugestão do COGETI: realizar o piloto do chatbot com um serviço provido pelo eSosTI</t>
  </si>
  <si>
    <r>
      <t xml:space="preserve">Inclusão aprovada na 28a reunião do CGTI (9468716) // </t>
    </r>
    <r>
      <rPr>
        <b/>
        <sz val="12"/>
        <color rgb="FF000000"/>
        <rFont val="Calibri"/>
        <family val="2"/>
        <charset val="1"/>
      </rPr>
      <t>Leandro, em 28.02.2020: "Está suspenso devido à dependência de espaço em nuvem e disponibilidade do Nupje como piloto".</t>
    </r>
  </si>
  <si>
    <t>Verificar com o Leandro a possibilidade de realizar o piloto com um serviço do próprio atendimento (eSosTI) de modo a não depender de outras unidades. A suspensão da iniciativa não foi ratificada pelo comitê e a situação retornou para "em execução" devido ao percentual de 30% informado previamente. COGETI, 13.05.2020 // Leandro, em 28.02.2020: "Está suspenso devido à dependência de espaço em nuvem e disponibilidade do Nupje como piloto".</t>
  </si>
  <si>
    <t>Criação do Atendente Virtual utilizando de Inteligência Artificial (Chatbot)</t>
  </si>
  <si>
    <t>Inclusão de iniciativa aprovada na 29º reunião do CGTI, em 28.02.2020 - 10110577  (Aprovação). Pae: 0004687-23.2014.4.01.8000)</t>
  </si>
  <si>
    <t>29a CGTI - 10110577  (Aprovação); PAe: 0004094-81.2020.4.01.8000;</t>
  </si>
  <si>
    <t>Evolução do Sistema e-Siam</t>
  </si>
  <si>
    <t>Aprovado pelo CGTI em 23.06.2020 //  Aprovado pelo COGETI em 20.04.2020</t>
  </si>
  <si>
    <t>Automação plena dos deploys</t>
  </si>
  <si>
    <t>Aprovado pelo CGTI em 23.06.2020 //  Decorrente da migraçao do Pje e da exclusão das iniciativas 86 e 108.</t>
  </si>
  <si>
    <t>Desativar o RED, migrando seus documentos para o PJe ou MinIO.</t>
  </si>
  <si>
    <t>Aprovado pelo CGTI em 23.06.2020 //  Decorrente da exclusão da iniciativa 88 (ePrecWeb) - Execução Célere: PAe 0028780-74.2019.4.01.8000.</t>
  </si>
  <si>
    <t>PAe 0028780-74.2019.4.01.8000</t>
  </si>
  <si>
    <t>Execução Célere de sentenças</t>
  </si>
  <si>
    <t>GAGER</t>
  </si>
  <si>
    <t>Aprovado pelo CGTI em 23.06.2020 //  Decorrente do desmembramento da iniciativa 32 (MGoTI).</t>
  </si>
  <si>
    <t>Publicar o Modelo de Gestão de TI que regulamentará a Tecnologia da Informação no âmbito da JF1.</t>
  </si>
  <si>
    <t>Aprovado pelo CGTI em 23.06.2020 //  Decorrente da reunião extraordinária do COGETI em 20.04.20.</t>
  </si>
  <si>
    <t>Migração do banco de dados Oracle 12.1 para 19c</t>
  </si>
  <si>
    <t>Aprovado pelo CGTI em 23.06.2020 //  Decorrente da reunião extraordinária do COGETI em 23.04.20 para fins de compliance decorrente da iniciativa 44 (software livre) que foi substituída por esta.</t>
  </si>
  <si>
    <t>Incluir a renovação das licenças MS-Office365 no próx. Plano?</t>
  </si>
  <si>
    <t>Contratação de licenças do Microsoft Office 365</t>
  </si>
  <si>
    <r>
      <t xml:space="preserve">Aprovado pelo CGTI em 23.06.2020 // Metas passadas pela Disad: 20% em 2020 e </t>
    </r>
    <r>
      <rPr>
        <b/>
        <sz val="12"/>
        <color rgb="FFFF0000"/>
        <rFont val="Calibri"/>
        <family val="2"/>
        <charset val="1"/>
      </rPr>
      <t>100% em 2021</t>
    </r>
    <r>
      <rPr>
        <sz val="12"/>
        <color rgb="FFFF0000"/>
        <rFont val="Calibri"/>
        <family val="2"/>
        <charset val="1"/>
      </rPr>
      <t>. (01.06.2020, COGETI, Ata 10308172). Pedido de inclusão encaminhado por email em 15.06.2020.</t>
    </r>
  </si>
  <si>
    <t>PAe 0005340-49.2019.4.01.8000; Ata Cogeti 10308172</t>
  </si>
  <si>
    <t>Implantação do "Sistema de Identificação de Acesso de Portaria da JF1"</t>
  </si>
  <si>
    <t>Solicitada a inclusão pelo Dr. Náiber, em reunião do CGTI de 23.06.2020</t>
  </si>
  <si>
    <t>Ferretti: gerente do projeto / Hugo: contato na TI</t>
  </si>
  <si>
    <t>Solicitar detalhes ao responsável pela iniciativa // Solicitada a inclusão pelo Dr. Náiber, em reunião do CGTI de 23.06.2020</t>
  </si>
  <si>
    <t>ALEI</t>
  </si>
  <si>
    <t>Controle de Contratos de TI</t>
  </si>
  <si>
    <t>CATEGORIA</t>
  </si>
  <si>
    <t>DESCRIÇÃO</t>
  </si>
  <si>
    <t>FORNECEDOR</t>
  </si>
  <si>
    <t>CONTRATO</t>
  </si>
  <si>
    <t>FIM DA VIGÊNCIA</t>
  </si>
  <si>
    <t>INÍCIO DO PLANEJAMENTO PARA PRORROGAÇÃO</t>
  </si>
  <si>
    <t>PROCESSO</t>
  </si>
  <si>
    <t>ORGÃO</t>
  </si>
  <si>
    <t>UNIDADE DEMANDANTE</t>
  </si>
  <si>
    <t>UNIDADE DA TI RESPONSÁVEL</t>
  </si>
  <si>
    <t>FONTE DE RECURSO</t>
  </si>
  <si>
    <t>GRUPO DE DESPESA</t>
  </si>
  <si>
    <t>UNIDADE 
DE MEDIDA</t>
  </si>
  <si>
    <t xml:space="preserve"> VALOR DO CONTRATO </t>
  </si>
  <si>
    <t>ALINHAMENTO PDTI-JF1 2018/2020</t>
  </si>
  <si>
    <t>ALINHAMENTO PETI-JF 2015/2020</t>
  </si>
  <si>
    <t>INICIATIVA  DO PDTI</t>
  </si>
  <si>
    <t>Serviço de comunicação de dados de longa distância (WAN) - Links TRF1, seções e subseções</t>
  </si>
  <si>
    <t>Claro S.A</t>
  </si>
  <si>
    <t>36/2019</t>
  </si>
  <si>
    <t>ABRIL 2022</t>
  </si>
  <si>
    <t>JAN 2022</t>
  </si>
  <si>
    <t>021434-72.2019.4.01.8000</t>
  </si>
  <si>
    <t>SEÇÃO</t>
  </si>
  <si>
    <t>DITEC</t>
  </si>
  <si>
    <t>AI-100</t>
  </si>
  <si>
    <t>GND3</t>
  </si>
  <si>
    <t>MESES</t>
  </si>
  <si>
    <t xml:space="preserve">1. Assegurar efetividade dos serviços de TI para a Justiça Federal
2. Aperfeiçoar a governança de TI na Justiça Federal (Objetivo Estratégico 
3. Assegurar a atuação sistêmica da TI na Justiça Federal
</t>
  </si>
  <si>
    <t>Serviço de comunicação de dados de longa distância (WAN) - Link do TRF1</t>
  </si>
  <si>
    <t>TRF1</t>
  </si>
  <si>
    <t>Serviço de acesso à internet do TRF1 (redundante)</t>
  </si>
  <si>
    <t>Brasil Digital Telecomunicações Ltda</t>
  </si>
  <si>
    <t xml:space="preserve">23/2016 </t>
  </si>
  <si>
    <t>JUN 2021</t>
  </si>
  <si>
    <t>ABR 2021</t>
  </si>
  <si>
    <t>0011793-65.2016.4.01.8000</t>
  </si>
  <si>
    <t xml:space="preserve">Prover serviço de acesso redundante à internet no TRF1. </t>
  </si>
  <si>
    <t>Serviço de acesso à internet do TRF1 (principal)</t>
  </si>
  <si>
    <t>Networld Provedor e Serv de Internet Ltda</t>
  </si>
  <si>
    <t>24/2016</t>
  </si>
  <si>
    <t xml:space="preserve">
0011795-35.2016.4.01.8000</t>
  </si>
  <si>
    <t>Sistemas</t>
  </si>
  <si>
    <t>Serviço de desenvolvimento de sistemas no modelo de Fábrica de Software (Ponto de Função)</t>
  </si>
  <si>
    <t>Engesoftware Tecnologia S.A.</t>
  </si>
  <si>
    <t>66/2016</t>
  </si>
  <si>
    <t>MAR 2021</t>
  </si>
  <si>
    <t>0027027-87.2016.4.01.8000</t>
  </si>
  <si>
    <t>Serviço de suporte e manutenção para os equipamentos de backup (tape library) Tribunal</t>
  </si>
  <si>
    <t>UNITECH-RIO COMÉRCIO E SERVIÇOS LTDA</t>
  </si>
  <si>
    <t>0052/2018</t>
  </si>
  <si>
    <t>OUT 2021</t>
  </si>
  <si>
    <t>JUL 2021</t>
  </si>
  <si>
    <t>0022097-55.2018.4.01.8000</t>
  </si>
  <si>
    <t>Serviço de suporte e manutenção para os equipamentos de backup (tape library) - MG e DF</t>
  </si>
  <si>
    <t>LINK INFORMÁTICA EIRELI</t>
  </si>
  <si>
    <t>0053/2018</t>
  </si>
  <si>
    <t>0022098-40.2018.4.01.8000</t>
  </si>
  <si>
    <t>Serviço de suporte e manutenção para os equipamentos de backup (tape library) - demais  seções</t>
  </si>
  <si>
    <t>Serviço de suporte e atualização do software Oracle SGBD</t>
  </si>
  <si>
    <t>Oracle do Brasil Sistemas Ltda</t>
  </si>
  <si>
    <t>24/2017</t>
  </si>
  <si>
    <t>MAIO 2021</t>
  </si>
  <si>
    <t>FEV 2021</t>
  </si>
  <si>
    <t>0002977-60.2017.4.01.8000</t>
  </si>
  <si>
    <t>Prover suporte especializado Oracle imprescindível à complementação do contrato de apoio à sustentação de infraestrutura.</t>
  </si>
  <si>
    <t>Serviço de suporte e atualização de licenças para o Portal Lumis do TRF1</t>
  </si>
  <si>
    <t>Lumis EIP Tecnologia da Informação Ltda</t>
  </si>
  <si>
    <t>57/2016</t>
  </si>
  <si>
    <t>JAN 2021</t>
  </si>
  <si>
    <t>0003331-22.2016.4.01.8000</t>
  </si>
  <si>
    <t xml:space="preserve">224.268,48
</t>
  </si>
  <si>
    <t>Serviço de medição, aferição e auditagem de contagens de pontos de função no desenvolvimento de sistemas</t>
  </si>
  <si>
    <t>Abrantes Soluções LTDA</t>
  </si>
  <si>
    <t xml:space="preserve"> 0050/2018</t>
  </si>
  <si>
    <t>DEZ 2020</t>
  </si>
  <si>
    <t>0026565-96.2017.4.01.8000</t>
  </si>
  <si>
    <t>Serviço de comunicação de dados por meio da Infovia/Serpro para os prédios do TRF1 (Ed. Sede II, Ed. Nova Sede, Centrejufe e Adriana)</t>
  </si>
  <si>
    <t>Infovia Serpro</t>
  </si>
  <si>
    <t>24/2018</t>
  </si>
  <si>
    <t>0014656-91.2016.4.01.8000</t>
  </si>
  <si>
    <t>Serviço de atendimento aos usuários de TI do TRF1</t>
  </si>
  <si>
    <t>Cimcorp Com e Serv de TI Ltda</t>
  </si>
  <si>
    <t>39/2017</t>
  </si>
  <si>
    <t>NOV 2020</t>
  </si>
  <si>
    <t>0016233-70.2017.4.01.8000</t>
  </si>
  <si>
    <t>Serviço de apoio à sustentação da infraestrutura de TI</t>
  </si>
  <si>
    <t>eWave</t>
  </si>
  <si>
    <t>002/2019</t>
  </si>
  <si>
    <t>0004577-48.2019.4.01.8000</t>
  </si>
  <si>
    <t>Gestão</t>
  </si>
  <si>
    <t>Serviço de apoio à gestão de TI</t>
  </si>
  <si>
    <t>G4F Soluções Corporativas Ltda</t>
  </si>
  <si>
    <t>002/2018</t>
  </si>
  <si>
    <t>OUT 2020</t>
  </si>
  <si>
    <t>0026687-12.2017.4.01.8000</t>
  </si>
  <si>
    <t xml:space="preserve">
2. Aperfeiçoar a governança de TI na Justiça Federal (Objetivo Estratégico </t>
  </si>
  <si>
    <t>Serviço de suporte para a solução de antívirus.</t>
  </si>
  <si>
    <t xml:space="preserve">ISH TECNOLOGIA </t>
  </si>
  <si>
    <t>ARP 0093/2018</t>
  </si>
  <si>
    <t xml:space="preserve">JUL 2021 </t>
  </si>
  <si>
    <t>0023331-72.2018.4.01.8000</t>
  </si>
  <si>
    <t>MTGI-100</t>
  </si>
  <si>
    <t>Licenças Microsoft Officet Nuvem</t>
  </si>
  <si>
    <t>BRASOFTWARE LTDA</t>
  </si>
  <si>
    <t>0137/2018</t>
  </si>
  <si>
    <t>DEZ 2021</t>
  </si>
  <si>
    <t>OUT2021</t>
  </si>
  <si>
    <t>0002610-07.2015.4.01.8000</t>
  </si>
  <si>
    <t>ANO</t>
  </si>
  <si>
    <t>SEÇÕES</t>
  </si>
  <si>
    <t xml:space="preserve">Suporte e manutenção para os equipamentos servidores da Justiça Federal da Primeira Região </t>
  </si>
  <si>
    <t xml:space="preserve"> UNITECH-RIO COMERCIO E SERVICOS LTDA</t>
  </si>
  <si>
    <t>020/2019</t>
  </si>
  <si>
    <t>_x000D_
0017470-42.2017.4.01.8000</t>
  </si>
  <si>
    <t xml:space="preserve"> ID: 47 - Licenciamento de software de auditoria para ambiente Microsoft para Servidores de Arquivo, Active Directory e Exchange.</t>
  </si>
  <si>
    <t>1. Assegurar efetividade dos serviços de TI para a Justiça Federal
2. Aperfeiçoar a governança de TI na Justiça Federal (Objetivo Estratégico 
3. Assegurar a atuação sistêmica da TI na Justiça Federal</t>
  </si>
  <si>
    <t>Suporte e manutenção para unidades de armazenamento de dados .</t>
  </si>
  <si>
    <t>025/2019</t>
  </si>
  <si>
    <t>_x000D_
0019696-20.2017.4.01.8000</t>
  </si>
  <si>
    <t>Licenciamento de software de auditoria para ambiente microsoft.</t>
  </si>
  <si>
    <t xml:space="preserve"> INFOSEC TECNOLOGIA DA INFORMAÇÃO LTDA</t>
  </si>
  <si>
    <t>038/2018</t>
  </si>
  <si>
    <t>0015085-92.2015.4.01.8000</t>
  </si>
  <si>
    <t>Rede MAN</t>
  </si>
  <si>
    <t xml:space="preserve"> CLICK NET BRASIL TELECOMUNICACAO LTDA-ME.</t>
  </si>
  <si>
    <t>35/2019</t>
  </si>
  <si>
    <t>MAIO 2022</t>
  </si>
  <si>
    <t>MAR 2022</t>
  </si>
  <si>
    <t>0021436-42.2019.4.01.8000</t>
  </si>
  <si>
    <t>Serviço de consultoria para o banco de dados PostgreSQL</t>
  </si>
  <si>
    <t>TECNISYS INFORMATICA E ASSESSORIA EMPRESARIAL LTDA.</t>
  </si>
  <si>
    <t>0040/2019</t>
  </si>
  <si>
    <t>SET 2020</t>
  </si>
  <si>
    <t>0002859-16.2019.4.01.8000</t>
  </si>
  <si>
    <t>Prover os softwares necessários à administração dos bancos e dos modelos de dados da JF1.</t>
  </si>
  <si>
    <t>1. Assegurar efetividade dos serviços de TI para a Justiça Federal
2. Aperfeiçoar a governança de TI na Justiça Federal (Objetivo Estratégico do PETI 2015/2020 da Justiça Federal)</t>
  </si>
  <si>
    <t>Serviço de acesso móvel à internet 4G para o TRF1</t>
  </si>
  <si>
    <t xml:space="preserve"> 017/2020</t>
  </si>
  <si>
    <t xml:space="preserve">0002573-04.2020.4.01.8000
</t>
  </si>
  <si>
    <t xml:space="preserve">Prover serviço de comunicação de dados móvel para notebooks em atendimento à PNITI-JF (Resolução CJF 355/2015).
</t>
  </si>
  <si>
    <t>Serviços de instalação, configuração e treinamento de sistema - firewall</t>
  </si>
  <si>
    <t>ISH Tecnologia S/A</t>
  </si>
  <si>
    <t>0035/2020</t>
  </si>
  <si>
    <t>AGO 2021</t>
  </si>
  <si>
    <t>0011882-49.2020.4.01.8000</t>
  </si>
  <si>
    <t xml:space="preserve"> Suporte do software de backup</t>
  </si>
  <si>
    <t>ISH Tecnologia S/A,</t>
  </si>
  <si>
    <t>71/2018</t>
  </si>
  <si>
    <t xml:space="preserve">
0026327-43.2018.4.01.8000</t>
  </si>
  <si>
    <t>R$ 290.610,00.</t>
  </si>
  <si>
    <t>1. Assegurar efetividade dos serviços de TI para a Justiça Federal
2. Aperfeiçoar a governança de TI na Justiça Federal (Objetivo Estratégico 
3. Assegurar a atuação sistêmica da TI na Justiça Federal</t>
  </si>
  <si>
    <t>TOTAL</t>
  </si>
  <si>
    <t>Plano de Contratações de Soluções de TI - 2021</t>
  </si>
  <si>
    <t>VALOR</t>
  </si>
  <si>
    <t>Nova Contratações sem orçamento</t>
  </si>
  <si>
    <t>Prorrogação Contratual</t>
  </si>
  <si>
    <t>Total</t>
  </si>
  <si>
    <t>Orçamento Aprovado *</t>
  </si>
  <si>
    <t>Necessidades sem orçamento</t>
  </si>
  <si>
    <t>Valor obtido do Pae 0024331-39.2020.4.01.8000</t>
  </si>
  <si>
    <t>PLANO DE CONTRATAÇÃO DE SOLUÇÕES DE TECNOLOGIA DA INFORMAÇÃO DA JUSTIÇA FEDERAL DA PRIMEIRA REGIÃO - PCSTI-JF1 2021</t>
  </si>
  <si>
    <t>TIPO</t>
  </si>
  <si>
    <t>ESPECIFICAÇÃO / JUSTIFICATIVA</t>
  </si>
  <si>
    <t>DESPESA CONTINUADA</t>
  </si>
  <si>
    <t>QUANTIDADE ESTIMADA</t>
  </si>
  <si>
    <t xml:space="preserve"> VALOR UNITÁRIO ESTIMADO</t>
  </si>
  <si>
    <t>VALOR TOTAL ESTIMADO</t>
  </si>
  <si>
    <t xml:space="preserve"> VALOR APROVADO NO ORÇAMENTO</t>
  </si>
  <si>
    <t>Prazo</t>
  </si>
  <si>
    <t>ALINHAMENTO PDTI-JF1 2021/2023</t>
  </si>
  <si>
    <t>ALINHAMENTO PETI-JF 2021/2026</t>
  </si>
  <si>
    <t>Inicial</t>
  </si>
  <si>
    <t>Final</t>
  </si>
  <si>
    <t>PRORROGAÇÃO</t>
  </si>
  <si>
    <t>INFRAESTRUTURA</t>
  </si>
  <si>
    <t>Contratação de serviços de Suporte Oracle para o banco de dados da JF1</t>
  </si>
  <si>
    <t>JF1</t>
  </si>
  <si>
    <t>SIM</t>
  </si>
  <si>
    <t>AI</t>
  </si>
  <si>
    <t>Meses</t>
  </si>
  <si>
    <t>PDTI-INIC-22</t>
  </si>
  <si>
    <t>Contratar suporte e consultoria para os softwares básicos utilizados nos sistemas em uso na JF1</t>
  </si>
  <si>
    <t>1. Assegurar efetividade dos serviços de TI para a Justiça FederalIndicador 1.1 - Índice de satisfação dos clientes internos com os serviços de TI, nas dimensões equipamentos, atendimento, disponibilidade, serviços e sistemas. - (Meta: Atingir, até 2019, 80% de satisfação dos clientes internos de TI).</t>
  </si>
  <si>
    <t>Contratação de empresa para fornecer serviços de atendimento aos usuários de TI do TRF1</t>
  </si>
  <si>
    <t>PDTI-INIC-41</t>
  </si>
  <si>
    <t>1. Assegurar efetividade dos serviços de TI para a Justiça Federal
Indicador 1.1 - Índice de satisfação dos clientes internos com os serviços de TI, nas dimensões equipamentos, atendimento, disponibilidade, serviços e sistemas. - (Meta: Atingir, até 2019, 80% de satisfação dos clientes internos de TI)
Indicador 1.2 - Índice de satisfação dos clientes externos com os serviços de TI, nas dimensões atendimento e sistemas - (Meta: Atingir, até 2020, 80% de satisfação dos clientes externos de TI.)</t>
  </si>
  <si>
    <t>Contratação de empresa para fornecer serviços de apoio à sustentação da infraestrutura de TI</t>
  </si>
  <si>
    <t>PDTI-INIC-51</t>
  </si>
  <si>
    <t>Prover serviço terceirizado de apoio à sustentação da infraestrutura de TI da JF1</t>
  </si>
  <si>
    <t xml:space="preserve">Contratação de empresa para fornecer Serviço de apoio à gestão de TI </t>
  </si>
  <si>
    <t>PDTI-INIC-38</t>
  </si>
  <si>
    <t>Prover governança e gestão de TI</t>
  </si>
  <si>
    <t>2. Aperfeiçoar a governança de TI na Justiça Federal (Objetivo Estratégico do PETI 2015/2020 da Justiça Federal)
Indicador 2.3 - Índice de governança de TI - iGovTI, dimensões liderança, estratégia e planos, informações, pessoas e processos - (Meta: Atingir, em 2016, o índice mínimo de 0,5 do iGovTI, em 2018, o índice mínimo de 0,55 e, em 2020, o índice mínimo de 0,6)
Indicador 2.8 - Índice de metodologia formal de Gestão de Riscos de TI - (Meta:Implantar, até 2018, processo formal de Gestão de Riscos)</t>
  </si>
  <si>
    <t>DESENVOLVIMENTO</t>
  </si>
  <si>
    <t>Contratação de empresa para fornecer  serviços de suporte e atualização de licenças para o Portal Lumis do TRF1</t>
  </si>
  <si>
    <t>PDTI-INIC-63</t>
  </si>
  <si>
    <t>Modernizar o Portal da JF1</t>
  </si>
  <si>
    <t xml:space="preserve">Contratação de empresa para fornecer Serviço de acesso à internet do TRF1 </t>
  </si>
  <si>
    <t>PDTI-INIC-55</t>
  </si>
  <si>
    <t>Prover serviço de acesso redundante à internet no TRF1</t>
  </si>
  <si>
    <t>1. Assegurar efetividade dos serviços de TI para a Justiça Federal
Indicador 1.1 - Índice de satisfação dos clientes internos com os serviços de TI, nas dimensões equipamentos, atendimento, disponibilidade, serviços e sistemas. - (Meta: Atingir, até 2019, 80% de satisfação dos clientes internos de TI).</t>
  </si>
  <si>
    <t>0011795-35.2016.4.01.8000</t>
  </si>
  <si>
    <t>Contratação de empresa para fornecer Serviço de desenvolvimento de sistemas no modelo de Fábrica de Software (Ponto de Função)</t>
  </si>
  <si>
    <t>UND</t>
  </si>
  <si>
    <t>PDTI-INIC-11</t>
  </si>
  <si>
    <t>Revisar modelo de prestação de serviços terceirizados de desenvolvimento de sistemas de informação</t>
  </si>
  <si>
    <t>PDTI-INIC-56</t>
  </si>
  <si>
    <t>Prover serviços de link de comunicação para interligação dos edifícios do TRF1</t>
  </si>
  <si>
    <t>Prover serviço terceirizado de aferição da qualidade dos sistemas de informação desenvolvidos na JF1 imprescindível à complementação do contrato de Fábrica de Softwares.</t>
  </si>
  <si>
    <t>PDTI-INIC-59</t>
  </si>
  <si>
    <t>1. Assegurar efetividade dos serviços de TI para a Justiça Federal
Indicador 1.1 - Índice de satisfação dos clientes internos com os serviços de TI, nas dimensões equipamentos, atendimento, disponibilidade, serviços e sistemas. - (Meta: Atingir, até 2019, 80% de satisfação dos clientes internos de TI)</t>
  </si>
  <si>
    <t>Prover serviço de comunicação de dados de longa distância (WAN) para interligção das seções judiciárias ao TRF1.</t>
  </si>
  <si>
    <t>PDTI-INIC-57</t>
  </si>
  <si>
    <t>Prover serviço de comunicação de dados de longa distância (WAN) para interligação das unidades da JF1</t>
  </si>
  <si>
    <t>Serviço de comunicação de dados de longa distância (WAN) - Links das seções e subseções</t>
  </si>
  <si>
    <t>Descentralizar às seccionais o serviço de comunicação de dados de longa distância (WAN) para interligação das subseções às seções judiciárias.</t>
  </si>
  <si>
    <t xml:space="preserve">Serviço de suporte e manutenção para os equipamentos de backup (tape library) - MG e DF </t>
  </si>
  <si>
    <t xml:space="preserve">Contratação de  Serviço de suporte e manutenção para os equipamentos de backup (tape library) - MG e DF </t>
  </si>
  <si>
    <t>Seções</t>
  </si>
  <si>
    <t>PDTI-INIC-7</t>
  </si>
  <si>
    <t>Atualizar solução de backup da JF1 em atendimento à PNITI-JF (Resolução CJF 355/2015) e contratar consultoria para rever as políticas de backup</t>
  </si>
  <si>
    <t>1. Assegurar efetividade dos serviços de TI para a Justiça Federal
2. Aperfeiçoar a governança de TI na Justiça Federal (Objetivo Estratégico do PETI 2015/2020 da Justiça Federal)
3. Assegurar a atuação sistêmica da TI na Justiça Federal</t>
  </si>
  <si>
    <t>Serviço de suporte e manutenção para os equipamentos de backup (tape library) - demais seções</t>
  </si>
  <si>
    <t xml:space="preserve">Contratação de  Serviço de suporte e manutenção para os equipamentos de backup (tape library) </t>
  </si>
  <si>
    <t>Serviço de suporte e manutenção para o equipamento de backup (tape library) do TRF1 )</t>
  </si>
  <si>
    <t xml:space="preserve">Contratação de Serviço de suporte e manutenção para o equipamento de backup (tape library) do TRF1 </t>
  </si>
  <si>
    <t>Suporte e manutenção para unidades de armazenamento de dados das Seções</t>
  </si>
  <si>
    <t>Contratação de Serviço de suporte e manutenção para unidades de armazenamento de dados (storages) das seções</t>
  </si>
  <si>
    <t>0019696-20.2017.4.01.8000</t>
  </si>
  <si>
    <t>Atualizar as unidades de armazenamento de dados (storages) da JF1 em atendimento à PNITI-JF (Resolução CJF 355/2015).</t>
  </si>
  <si>
    <t>PDTI-INIC-54</t>
  </si>
  <si>
    <t>Modernizar unidades de armazenamento de dados (storages) do TRF1</t>
  </si>
  <si>
    <t>Suporte e manutenção para unidades de armazenamento de dados do TRF1</t>
  </si>
  <si>
    <t>Contratação de Serviço de suporte e manutenção para unidades de armazenamento de dados do TRF1</t>
  </si>
  <si>
    <t xml:space="preserve">Serviço de suporte para o banco de dados PostgreSQL </t>
  </si>
  <si>
    <t>Contratação de suporte para o  ambiente do PJe  na JF da 1ª Região. Contratação de serviços de consultoria e suporte para softwares e aplicativos utilizados na JF da 1ª Região.Suportar a expansão da utilização dos sistemas de informação.</t>
  </si>
  <si>
    <t>HORAS</t>
  </si>
  <si>
    <t>PDTI-INIC-68</t>
  </si>
  <si>
    <t>Prover suporte e consultoria para o Banco de Dados utilizado pelo Pje</t>
  </si>
  <si>
    <t>NOVA CONTRATAÇÃO</t>
  </si>
  <si>
    <t>Serviço de suporte Microsoft Premier</t>
  </si>
  <si>
    <t xml:space="preserve">Contratação de empresa para fornecer serviço de suporte Microsoft Premier </t>
  </si>
  <si>
    <t>0010673-16.2018.4.01.8000</t>
  </si>
  <si>
    <t>PDTI-INIC-73</t>
  </si>
  <si>
    <t>Prover suporte especializado Microsoft para o ambiente computacional da JF1</t>
  </si>
  <si>
    <t>1. Assegurar efetividade dos serviços de TI para a Justiça Federal</t>
  </si>
  <si>
    <t xml:space="preserve">Serviço de suporte técnico para os equipamentos servidores da Justiça Federal da Primeira Região  </t>
  </si>
  <si>
    <t>Contratação de empresa para fornecer serviço de suporte técnico com manutenção corretiva e fornecimento de peças e componentes para os equipamentos servidores da Justiça Federal da Primeira Região</t>
  </si>
  <si>
    <t>0017470-42.2017.4.01.8000</t>
  </si>
  <si>
    <t>PDTI-INIC-53</t>
  </si>
  <si>
    <t>Modernizar os equipamentos de servidores da JF1</t>
  </si>
  <si>
    <t>1. Assegurar efetividade dos serviços de TI para a Justiça Federal - 2. Aperfeiçoar a governança de TI na Justiça Federal Objetivo Estratégico  - 3. Assegurar a atuação sistêmica da TI na Justiça Federal</t>
  </si>
  <si>
    <t>Serviço de suporte ao Software antivírus-suporte técnico ao TRF1</t>
  </si>
  <si>
    <t>Contratação de empresa para fornecer suporte ao Software antivírus-suporte técnico</t>
  </si>
  <si>
    <t>Atualizar a solução de antivírus da JF1</t>
  </si>
  <si>
    <t>PDTI-INIC-65</t>
  </si>
  <si>
    <t>Manter atualizada a solução de antivírus da JF1</t>
  </si>
  <si>
    <t>1. Assegurar efetividade dos serviços de TI para a Justiça Federal
2. Aperfeiçoar a governança de TI na Justiça Federal (Objetivo Estratégico 
3. Assegurar a atuação sistêmica da TI na Justiça Federal
4. Promover e fortalecer a segurança da informação digital na Justiça Federal.</t>
  </si>
  <si>
    <t xml:space="preserve">Contratação de empresa para fornecer Serviço de acesso móvel à internet 4G para o TRF1 
</t>
  </si>
  <si>
    <t>0002573-04.2020.4.01.8000</t>
  </si>
  <si>
    <t>PDTI-INIC-58</t>
  </si>
  <si>
    <t>Prover serviço de comunicação de dados móvel para notebooks</t>
  </si>
  <si>
    <t>Licenças Microsoft Office Nuvem</t>
  </si>
  <si>
    <t>Contratação de empresa para fornecer Licenças Microsoft Office Nuvem</t>
  </si>
  <si>
    <t>PDTI-INIC-79</t>
  </si>
  <si>
    <t>Prover softwares de automação de escritório</t>
  </si>
  <si>
    <t>Contratação de empresa para fornecer licenças Microsoft Office Nuvem</t>
  </si>
  <si>
    <t>Serviços de telecomunicações metropolitana</t>
  </si>
  <si>
    <t>Contratação de empresa para fornecer serviços de telecomunicações metropolitana e de longa distância para interligação de unidades administrativas e Seções Judiciárias ao TRF</t>
  </si>
  <si>
    <t>Licenciamento de software de auditoria</t>
  </si>
  <si>
    <t>Contratação de Licenciamento de software de auditoria para ambiente Microsoft para servidores de arquivo, Active Directory e Exchange, no âmbito da Justiça federal da 1ª Região</t>
  </si>
  <si>
    <t xml:space="preserve"> Licenciamento de software de auditoria para ambiente Microsoft para Servidores de Arquivo, Active Directory e Exchange.</t>
  </si>
  <si>
    <t>PDTI-INIC-72</t>
  </si>
  <si>
    <t>Prover solução de auditoria para o Active Directory para as contas de Domains Admins da JF1</t>
  </si>
  <si>
    <t xml:space="preserve">Aquisição de suporte e atualizações de software para a ferramenta IBM Control Desk.
</t>
  </si>
  <si>
    <t>Contratação de empresa ara aquisição de suporte e atualizações de software para a ferramenta IBM Control Desk</t>
  </si>
  <si>
    <t>0028257-62.2019.4.01.8000</t>
  </si>
  <si>
    <t>PDTI-INIC-88</t>
  </si>
  <si>
    <t>Atualizar e manter a solução de gestão de demandas de TI na JF1</t>
  </si>
  <si>
    <t>Serviço de apoio à gestão de software</t>
  </si>
  <si>
    <t>Contratação de empresa para fornecer serviço de apoio à gestão de software</t>
  </si>
  <si>
    <t xml:space="preserve">2. Aperfeiçoar a governança de TI na Justiça Federal (Objetivo </t>
  </si>
  <si>
    <t>PDTI-INIC-66</t>
  </si>
  <si>
    <t>Prover solução de segurança de acesso à internet (firewall) para o TRF1</t>
  </si>
  <si>
    <t>2. Aperfeiçoar a governança de TI na Justiça Federal
4. Promover e fortalecer a segurança da informação digital na Justiça Federal.</t>
  </si>
  <si>
    <t>Serviço prestação de serviços da expansão da solução de proteção de dados</t>
  </si>
  <si>
    <t xml:space="preserve">PDTI-INIC-7 </t>
  </si>
  <si>
    <t>Solução de firewall da fabricante Check Point</t>
  </si>
  <si>
    <t>Solução de firewall da fabricante Check Point para TRF1 e SJMG</t>
  </si>
  <si>
    <t>TRF e SJMG</t>
  </si>
  <si>
    <t>Solução de firewall da fabricante Check Point para SJGO</t>
  </si>
  <si>
    <t>SJGO</t>
  </si>
  <si>
    <t>NUTEC</t>
  </si>
  <si>
    <t>0003392-20.2020.4.01.8006</t>
  </si>
  <si>
    <t>ALINHAMENTO DO PDTI-JF1 2021/2023</t>
  </si>
  <si>
    <t>Obs</t>
  </si>
  <si>
    <t xml:space="preserve">INCIATIVA DO PDTI </t>
  </si>
  <si>
    <t xml:space="preserve"> Escâneres  Tipo I </t>
  </si>
  <si>
    <t>Aquisição de escâneres Tipo I para atender a JF1</t>
  </si>
  <si>
    <t>NÃO</t>
  </si>
  <si>
    <t>GND4</t>
  </si>
  <si>
    <t xml:space="preserve">
0017942-38.2020.4.01.8000</t>
  </si>
  <si>
    <t>PDTI-INIC-47</t>
  </si>
  <si>
    <t>Prover escâneres para a JF1.</t>
  </si>
  <si>
    <t>0017942-38.2020.4.01.8000</t>
  </si>
  <si>
    <t>Escâneres Tipo II</t>
  </si>
  <si>
    <t>Aquisição de escâneres Tipo II para atender a JF1</t>
  </si>
  <si>
    <t xml:space="preserve"> Escâneres Tipo III</t>
  </si>
  <si>
    <t>Aquisição de escâneres Tipo III para atender a JF1</t>
  </si>
  <si>
    <t>Software de visualização BIM</t>
  </si>
  <si>
    <t>Aquisição (licenciamento) de software de visualização "BIM" para central de apoio a obras, para atendimento ao Decreto 10.306/2020, que tornou obrigatório o uso desta plataforma no âmbito do setor público</t>
  </si>
  <si>
    <t>Nutec-GO</t>
  </si>
  <si>
    <t>0000319-06.2021.4.01.8006</t>
  </si>
  <si>
    <t>PDTI-INIC-75</t>
  </si>
  <si>
    <t>Licenciar e garantir suporte aos sistemas operacionais, softwares e aplicativos utilizados na JF1</t>
  </si>
  <si>
    <t>Internet redundante para as Subseções Judiciárias/GO</t>
  </si>
  <si>
    <t>Contratação de serviço de Internet visando prover acesso redundante à internet nas Subseções</t>
  </si>
  <si>
    <t>0000531-27.2021.4.01.8006</t>
  </si>
  <si>
    <t>Conserto de notebook</t>
  </si>
  <si>
    <t>Contratação de empresa especializada na prestação de serviços técnicos de manutenção de notebook</t>
  </si>
  <si>
    <t>0017633-17.2020.4.01.8000​</t>
  </si>
  <si>
    <t>PDTI-INIC-44</t>
  </si>
  <si>
    <t xml:space="preserve">Prover microcomputadores e monitores de vídeo para a JF1
</t>
  </si>
  <si>
    <t>Licenças office 365</t>
  </si>
  <si>
    <t>Aquisição de upgrade de licenças Microsoft 365 E3 para o TRF1</t>
  </si>
  <si>
    <t>0022402-68.2020.4.01.8000</t>
  </si>
  <si>
    <t>PDTI-INIC-80</t>
  </si>
  <si>
    <t xml:space="preserve">1. Assegurar efetividade dos serviços de TI para a Justiça Federal   </t>
  </si>
  <si>
    <t>Considerando necessidade de 137 do TRF + 15% do total para registro de preço em caso de eventual necessidade no período, conforme doc. 11675663</t>
  </si>
  <si>
    <t>Aquisição de upgrade de licenças Microsoft 365 E3 para as Seccionais</t>
  </si>
  <si>
    <t>Aquisição de upgrade de licenças Microsoft 365 E5 para o TRF1</t>
  </si>
  <si>
    <t>Aquisição de licenças PowerBI Pro para o TRF1</t>
  </si>
  <si>
    <t>Considerando necessidade de 26 do TRF + 15% do total para registro de preço em caso de eventual necessidade no período, conforme doc. 11675663</t>
  </si>
  <si>
    <t>Aquisição de licenças PowerBI Pro para as Seccionais</t>
  </si>
  <si>
    <t>Aquisição de créditos Azure</t>
  </si>
  <si>
    <t>Solução corporativa de rede sem fio (Wi-Fi)</t>
  </si>
  <si>
    <t>Contratação de solução corporativa de rede sem fio (Wi-Fi) para o TRF1</t>
  </si>
  <si>
    <t>Coint</t>
  </si>
  <si>
    <t>Ditec</t>
  </si>
  <si>
    <t>0006165-90.2019.4.01.8000</t>
  </si>
  <si>
    <t>PDTI-INIC-16</t>
  </si>
  <si>
    <t>Prover solução corporativa de comunicação sem fio (Wi-Fi) no TRF1 como piloto para a JF1</t>
  </si>
  <si>
    <t>OrçaFascio</t>
  </si>
  <si>
    <t>Contratação de licenças OrçaFascio para atender ao Nugob e a SECAD</t>
  </si>
  <si>
    <t>NUGOB/SECAD</t>
  </si>
  <si>
    <t>GND1</t>
  </si>
  <si>
    <t>0001150-72.2021.4.01.8000</t>
  </si>
  <si>
    <t>PDTI-INIC-74</t>
  </si>
  <si>
    <t xml:space="preserve"> Software de edição de áudio e vídeo</t>
  </si>
  <si>
    <t>Aquisição de Software de edição de áudio e vídeo</t>
  </si>
  <si>
    <t>Cojin</t>
  </si>
  <si>
    <t>0003851-40.2020.4.01.8000</t>
  </si>
  <si>
    <t xml:space="preserve">1. Assegurar efetividade dos serviços de TI para a Justiça Federal
</t>
  </si>
  <si>
    <t xml:space="preserve">Serviços de análise de vulnerabilidades e testes de segurança de TI </t>
  </si>
  <si>
    <t>Contratação de serviços de análise de vulnerabilidades e testes de segurança de TI (ETHICAL HACKING)</t>
  </si>
  <si>
    <t>0008841-11.2019.4.01.8000</t>
  </si>
  <si>
    <t>PDTI-INIC-40</t>
  </si>
  <si>
    <t>1. Assegurar efetividade dos serviços de TI para a Justiça Federal
2. Aperfeiçoar a governança de TI na Justiça Federal (Objetivo Estratégico 
3. Assegurar a atuação sistêmica da TI na Justiça Federal
4. Promover e fortalecer a segurança da informação digital na Justiça Federal.</t>
  </si>
  <si>
    <t>Adobe Creative Cloud</t>
  </si>
  <si>
    <t>Licença de uso do Software Adobe Creative Cloud ETLA, com atualização de 36 (trinta e seis) meses</t>
  </si>
  <si>
    <t>0008550-40.2021.4.01.8000</t>
  </si>
  <si>
    <t>PDTI-INIC-71</t>
  </si>
  <si>
    <t>Modernizar as licenças dos softwares da Adobe na JF1</t>
  </si>
  <si>
    <t>Adobe Acrobat Professional</t>
  </si>
  <si>
    <t>Licença de Uso do Software Adobe Acrobat Professional ETLA, com atualização de 36 (trinta e seis) meses</t>
  </si>
  <si>
    <t>PDTI-INIC-70</t>
  </si>
  <si>
    <t>Adobe Single Apps</t>
  </si>
  <si>
    <t>Licença de uso Single Apps ETLA, com atualização de 36 (trinta e seis) meses</t>
  </si>
  <si>
    <t>Adobe Captivate</t>
  </si>
  <si>
    <t>Licença de Adobe InDesign - para diagramação pela diretora quando o responsável estiver de férias ou outro afastamento.</t>
  </si>
  <si>
    <t>Equipamento Microcomputador</t>
  </si>
  <si>
    <t>Aquisição de Microcomputadores para as unidades do TRF1</t>
  </si>
  <si>
    <t>0001226-96.2021.4.01.8000</t>
  </si>
  <si>
    <t>Prover microcomputadores e monitores de vídeo em atendimento à PNITI-JF (Resolução CJF 355/2015)</t>
  </si>
  <si>
    <t>PDTI-INIC-43</t>
  </si>
  <si>
    <t>Prover microcomputadores e monitores de vídeo para a JF1</t>
  </si>
  <si>
    <t>33 ASCOM (ESTAVA ANTES NA PLANILHA) + 1 SECOR + 11 COJEF + 4 ASREP + 5 ASCOM + 1 SECGE + 5 DISAR + 4 COREJ + 17 PRESI + 32 SECBE + 1 GAB MOREIRA ALVES + 11 DIREV + 6 NUTAQ + 1 SECAU + 23 SECGP + 5 ASCOM (PEDIDO NO Pae)</t>
  </si>
  <si>
    <t>Aquisição de Microcomputadores para as Seccionais</t>
  </si>
  <si>
    <t>Solicitações do Amapá e Seccionais</t>
  </si>
  <si>
    <t xml:space="preserve"> Equipamento Monitor de video</t>
  </si>
  <si>
    <t>Aquisição de Monitores de video para o TRF1</t>
  </si>
  <si>
    <t>Aquisição de Monitores de video para as seccionais</t>
  </si>
  <si>
    <t>400 COINT + 5 SECOR + 10 SECGE +3 DISAR + 1 COREJ + 4 PRESI + 57 SECBE + 2 GAB MOREIRA ALVES + 6 NUTAQ + 4 SEAUD + 2 SECAU + 46 SECGP</t>
  </si>
  <si>
    <t xml:space="preserve"> Notebooks</t>
  </si>
  <si>
    <t xml:space="preserve">Substituição de Notebooks </t>
  </si>
  <si>
    <t>COJEF</t>
  </si>
  <si>
    <t>Substituição dos 03 Notebboks tombados na COJEF por já estarem obsoletos, antigos.</t>
  </si>
  <si>
    <t>SJMA</t>
  </si>
  <si>
    <t>Storages</t>
  </si>
  <si>
    <t>Contratação de novos equipamentos de armazenamento de dados com o objetivo de preparar o TRF1 para futuras tecnologias, garantir armazenamento de cópias seguras, além de reduzir os riscos de degradação de ambientes e sistemas</t>
  </si>
  <si>
    <t>0023060-92.2020.4.01.8000</t>
  </si>
  <si>
    <t>1. Assegurar efetividade dos serviços de TI para a Justiça Federal
3. Assegurar a atuação sistêmica da TI na Justiça Federal</t>
  </si>
  <si>
    <t>Fábrica Híbrida</t>
  </si>
  <si>
    <t>Sustentar os sistemas de informação, contribuindo para sua disponibilidade, confidencialidade, integridade e segurança, bem como desenvolver evoluções e novas soluções</t>
  </si>
  <si>
    <t>0031965-86.2020.4.01.8000</t>
  </si>
  <si>
    <t>Revisar modelo de prestação de serviços terceirizados de
desenvolvimento de sistemas de informação</t>
  </si>
  <si>
    <t>Solução de Portal Internet</t>
  </si>
  <si>
    <t>Contratação de solução de portal para atender as necessidades do TRF1</t>
  </si>
  <si>
    <t>SECGE</t>
  </si>
  <si>
    <t>0000859-72.2021.4.01.8000</t>
  </si>
  <si>
    <t>Aquisição de Solução Antivírus</t>
  </si>
  <si>
    <t>Prover solução de antivírus para garantir a segurança dos servidores de rede e das estações de trabalho que compõem o ambiente tecnológico do Tribunal, das Seções e das Subseções Judiciárias da Justiça Federal da 1ª Região - JF1</t>
  </si>
  <si>
    <t>0013621-23.2021.4.01.8000</t>
  </si>
  <si>
    <t>1. Assegurar efetividade dos serviços de TI para a Justiça Federal
3. Assegurar a atuação sistêmica da TI na Justiça Federal
4. Promover e fortalecer a segurança da informação digital na Justiça Federal.</t>
  </si>
  <si>
    <t>Sistema de frequência eletrônica</t>
  </si>
  <si>
    <t>Solução de Frequência Eletrônica para a Justiça Federal da 1ª Região</t>
  </si>
  <si>
    <t>NUPAE</t>
  </si>
  <si>
    <t>SESUD-SECIN</t>
  </si>
  <si>
    <t>0032137-28.2020.4.01.8000</t>
  </si>
  <si>
    <t>Suporte Storages EMC e Huawei</t>
  </si>
  <si>
    <t>Suporte técnico com manutenção corretiva e fornecimento de peças e componentes para os equipamentos Storages EMC e Huawei</t>
  </si>
  <si>
    <t>0014519-36.2021.4.01.8000</t>
  </si>
  <si>
    <t>Solução APM</t>
  </si>
  <si>
    <t>Prover ferramenta APM ("Application Performance Management") para gerenciamento do desempenho das aplicações que compõem o ambiente tecnológico da Justiça Federal da 1ª Região - JF1</t>
  </si>
  <si>
    <t>0057864-52.2021.4.01.8000</t>
  </si>
  <si>
    <t>PDTI-INIC-42</t>
  </si>
  <si>
    <t>Servidores de Virtualização</t>
  </si>
  <si>
    <t>Contratação de empresa especializada no fornecimento, instalação e configuração de equipamentos Servidores tipo Rack, com assistência técnica pelo período de 60 (sessenta) meses</t>
  </si>
  <si>
    <t>0024185-95.2020.4.01.8000</t>
  </si>
  <si>
    <t>Certificado Digital Pessoa Jurídica-A1 para E-Social e PJe</t>
  </si>
  <si>
    <t xml:space="preserve"> Prover Certificado Digital Pessoa Jurídica- eCNPJ A1 para manutenção das atividades vinculadas aos sistemas E-Social e PJe</t>
  </si>
  <si>
    <t>0060193-37.2021.4.01.8000</t>
  </si>
  <si>
    <t>PDTI-INIC-84</t>
  </si>
  <si>
    <t xml:space="preserve">Prover certificados digitais para a JF1 </t>
  </si>
  <si>
    <t>Sistemas de Contrato</t>
  </si>
  <si>
    <t>0008745-35.2015.4.01.8000</t>
  </si>
  <si>
    <t>127
104</t>
  </si>
  <si>
    <t>Licenciar e garantir suporte aos sistemas operacionais,  softwares e aplicativos utilizados na JF1.
Prover sustentação de sistemas de informação</t>
  </si>
  <si>
    <t>PDTI-INIC-35</t>
  </si>
  <si>
    <t>Prover Sistema de Contratação, Licitação, Contratos e Terceirizados</t>
  </si>
  <si>
    <t xml:space="preserve"> APP Mobile do Pro-Social</t>
  </si>
  <si>
    <t>Desenvolvimento de aplicativo APP Mobile do Pro-Social</t>
  </si>
  <si>
    <t>SECEB</t>
  </si>
  <si>
    <t>0005855-50.2020.4.01.8000</t>
  </si>
  <si>
    <t>PDTI-INIC-78</t>
  </si>
  <si>
    <t>Contratar serviços de manutenção e suporte técnico ao sistema e-Prosocial</t>
  </si>
  <si>
    <t>Serviços em Nuvem</t>
  </si>
  <si>
    <t>Contratação de serviços em Nuvem</t>
  </si>
  <si>
    <t xml:space="preserve">
0019957-77.2020.4.01.8000</t>
  </si>
  <si>
    <t>Prover serviço de infraestrutura de TI em nuvem</t>
  </si>
  <si>
    <t xml:space="preserve">Firewall </t>
  </si>
  <si>
    <t>Aquisição de Firewall para a Seccionais</t>
  </si>
  <si>
    <t>Aquisição de Firewall para o TRF1</t>
  </si>
  <si>
    <t>Core de Rede</t>
  </si>
  <si>
    <t>Substituição dos Switches de Fibra que atendem à rede de backup do TRF1</t>
  </si>
  <si>
    <t xml:space="preserve">
0007674-27.2017.4.01.8000</t>
  </si>
  <si>
    <t>PDTI-INIC-25</t>
  </si>
  <si>
    <t>Atualizar os equipamentos de rede de comunicação de dados dos CPDs da JF1</t>
  </si>
  <si>
    <t>Switch FC para as Seccionais</t>
  </si>
  <si>
    <t xml:space="preserve">Substituição dos Switches de Fibra que atendem à rede de dados da SJMG, já sem garantia. </t>
  </si>
  <si>
    <t>0007674-27.2017.4.01.8000</t>
  </si>
  <si>
    <t>Licenças Autocad</t>
  </si>
  <si>
    <t>Contratação de linceças Autocad para as seccionais</t>
  </si>
  <si>
    <t xml:space="preserve">
0003409-18.2018.4.01.8009</t>
  </si>
  <si>
    <t>PDTI-INIC-69</t>
  </si>
  <si>
    <t>Modernizar as licenças dos softwares da Autodesk na JF1</t>
  </si>
  <si>
    <t>Aquisição de novas licenças do Software AUTOCAD, pois as utilizadas pela equipe de engenheiros e cadistas  da engenharia estão desatualizadas desde 2009 e 2014. De preferencia a versão em Inglês</t>
  </si>
  <si>
    <t>SECAD</t>
  </si>
  <si>
    <t>Contratação de licenças Autocad para as seccionais</t>
  </si>
  <si>
    <t xml:space="preserve">Software de Pesquisa </t>
  </si>
  <si>
    <t>Aquisição de Software de pesquisa eletrônica para a Diple para realização de pesquisas, enquetes, questionários e consultas públicas</t>
  </si>
  <si>
    <t>0023514-43.2018.4.01.8000</t>
  </si>
  <si>
    <t>Suporte MariaDB</t>
  </si>
  <si>
    <t>Suporte ao SGBD Maria DB para atender aos resquisitos do PJeMidias</t>
  </si>
  <si>
    <t>Solução de transmissão ao vivo</t>
  </si>
  <si>
    <t>Contratração de Solução de transmissão ao vivo para Ascom</t>
  </si>
  <si>
    <t>ASCOM</t>
  </si>
  <si>
    <t xml:space="preserve">0017633-17.2020.4.01.8000
</t>
  </si>
  <si>
    <t>Prover ferramentas  e componentes de TI para  manutenção corretiva dos equipamentos de microinformática não cobertos por assistência técnica.</t>
  </si>
  <si>
    <t>PDTI-INIC-90</t>
  </si>
  <si>
    <t>Prover melhoria dos recursos tecnológicos a fim de modernizar as salas de julgamento</t>
  </si>
  <si>
    <t>Equipamentos de Áudio e Vídeo</t>
  </si>
  <si>
    <t>Substituir equipamentos da gravação de áudio e vídeo que frequentemente apresentam falhas</t>
  </si>
  <si>
    <t>0020185-86.2019.4.01.8000</t>
  </si>
  <si>
    <t>Prover ferramentas e componentes de microinformática para a JF1</t>
  </si>
  <si>
    <t>6 SEAUD</t>
  </si>
  <si>
    <t>Solução para o Mural Digital</t>
  </si>
  <si>
    <t>Aquisição de Software de Gestão de Conteúdo  (Mural Digital)</t>
  </si>
  <si>
    <t>0001531-17.2020.4.01.800.</t>
  </si>
  <si>
    <t>Aquisição de Gerenciador de Vídeo (Mural Digital)</t>
  </si>
  <si>
    <t>Aquisição de Conversor de Vídeo  (Mural Digital)</t>
  </si>
  <si>
    <t>Aquisição de Aquisição de 33 Minipcs</t>
  </si>
  <si>
    <t xml:space="preserve">
0013522-58.2018.4.01.8000</t>
  </si>
  <si>
    <t>Software para baixar vídeos do Youtube</t>
  </si>
  <si>
    <t>Aquisição de Software para baixar vídeos do Youtube para a Ascom</t>
  </si>
  <si>
    <t>Software Istock (Banco de Imagens)</t>
  </si>
  <si>
    <t>Assinatura do Software Istock (Banco de Imagens)</t>
  </si>
  <si>
    <t>Software de streaming</t>
  </si>
  <si>
    <t>Aquisição de Software de streaming</t>
  </si>
  <si>
    <t>TREINAMENTO</t>
  </si>
  <si>
    <t>Treinamento na ferramenta de portal Lumis XP</t>
  </si>
  <si>
    <t>0011738-75.2020.4.01.8000</t>
  </si>
  <si>
    <t>Impressoras Laser</t>
  </si>
  <si>
    <t>Aquisição de Impressoras Laser para atender a JF1</t>
  </si>
  <si>
    <t>PDTI-INIC-48</t>
  </si>
  <si>
    <t xml:space="preserve">Prover solução de impressão para a JF1 </t>
  </si>
  <si>
    <t>Impressoras Multifuncionais</t>
  </si>
  <si>
    <t>Aquisição de Impressoras Multifuncionais para atender a JF1</t>
  </si>
  <si>
    <t>73 COINT + 1 DIGES + 1 DISAR + 1 COREJ + 7 SECBE + 6 CORIP</t>
  </si>
  <si>
    <t>298 COINT</t>
  </si>
  <si>
    <t>Licença software de gerenciamento de impressão</t>
  </si>
  <si>
    <t>Licença software de gerenciamento de impressão para atender a JF1</t>
  </si>
  <si>
    <t xml:space="preserve">Consumíveis para impressoras
</t>
  </si>
  <si>
    <t>Consumíveis para impressoras para atender a JF1</t>
  </si>
  <si>
    <t>Ferramentas e componentes de Microinformática</t>
  </si>
  <si>
    <t>Aquisição de Leitores para atender as demandas do Tribunal</t>
  </si>
  <si>
    <t>DISAR</t>
  </si>
  <si>
    <t>Prover leitores de código de barras para a JF1</t>
  </si>
  <si>
    <t>Aquisição de Teclados para atender as demandas das unidades do Tribunal</t>
  </si>
  <si>
    <t>DISAR+SECAU</t>
  </si>
  <si>
    <t>3 DISAR+1SECAU</t>
  </si>
  <si>
    <t>Aquisição de Mouses para atender as demandas das unidades do Tribunal</t>
  </si>
  <si>
    <t>SECBE + COJIN</t>
  </si>
  <si>
    <t>2 SECBE + 10 COJIN</t>
  </si>
  <si>
    <t>Aquisição de Fones de Ouvido   servidores da DIREV e da NUTAQ realizam tarefas utilizando fones de ouvido durante toda a jornada de trabalho. Os fones solicitados possuem uma qualidade muito superior aos equipamentos similares e diminuem consideravelmente os ruídos do exterior, permitindo uma melhor qualidade dos trabalhos entregues pelos revisores.</t>
  </si>
  <si>
    <t>COJIN</t>
  </si>
  <si>
    <t>10 DIREV + 25 NUTAQ</t>
  </si>
  <si>
    <t>Aquisição de Interface de áudio USB, com gravador e dois microfones goose neck para melhorar a caputra de áudio nas salas de audiências</t>
  </si>
  <si>
    <t>SJAP</t>
  </si>
  <si>
    <t>ai</t>
  </si>
  <si>
    <t>Nutec-AP</t>
  </si>
  <si>
    <t>0001564-95.2020.4.01.8003</t>
  </si>
  <si>
    <t>Prover equipamentos de áudio em atendimento à PNITI-JF (Resolução CJF 355/2015).</t>
  </si>
  <si>
    <t xml:space="preserve">NOVA CONTRATAÇÃO - </t>
  </si>
  <si>
    <t>Aquisição de Webcams para realização dos eventos virtuais que estão acontecendo até de forma simultânea</t>
  </si>
  <si>
    <t>ASREP + SECBE + SECAU + SECGP + ASCOM</t>
  </si>
  <si>
    <t>5 ASREP + 14 SECBE + 6 SECAU + 5 SECGP + 18 ASCOM</t>
  </si>
  <si>
    <t>Placas de captura de áudio e vídeo</t>
  </si>
  <si>
    <t>Aquisição de placas de captura de áudio e vídeo</t>
  </si>
  <si>
    <t xml:space="preserve"> Licença Zoom Meetings</t>
  </si>
  <si>
    <t xml:space="preserve">Aquisição de Licença Zoom Meeting </t>
  </si>
  <si>
    <t>4 CEDAP</t>
  </si>
  <si>
    <t>Criação de Novo Banco de Sistema do TRF1</t>
  </si>
  <si>
    <t>Criar Repositório de Jurisprudência do TRF1</t>
  </si>
  <si>
    <t>DIGIB</t>
  </si>
  <si>
    <t xml:space="preserve"> Plotter</t>
  </si>
  <si>
    <t>Aquisição de Plotter de recorte em vinil</t>
  </si>
  <si>
    <t>SECGA</t>
  </si>
  <si>
    <t>Software REVIT</t>
  </si>
  <si>
    <t>Licenças do Software Revit (2019 ou mais recente), tendo em vista a entrada em vigor a partir de 2021 do decreto Federal 9.377, que trata da obrigatoriedade dos projetos de arquitetura e engenharia sejam elaborados em BIM.</t>
  </si>
  <si>
    <t>Solução RFID</t>
  </si>
  <si>
    <t>Solução para controle de patrimônio utilizando tecnologia RFID visando ao incremento da segurança patrimonial e redução dos riscos envolvidos na movimentação e guarda de bens
Processo 0007333-64.2018.4.01.8000
link 9149656 pg 4.</t>
  </si>
  <si>
    <t>Software  SketchUp Pro</t>
  </si>
  <si>
    <t>Aquisição de Licença do Software SketchUp Pro atual, pois a versão instalada é a de 2008, para auxiliar na modelagem 3D dos projetos de arquitetura e engenharia elaborados na Dieng.</t>
  </si>
  <si>
    <t xml:space="preserve"> Equipamento Microcomputador tipo III</t>
  </si>
  <si>
    <t>Aquisição de Equipamento microcomputador tipo III</t>
  </si>
  <si>
    <t>NUGOB</t>
  </si>
  <si>
    <t>0015373-98.2019.4.01.8000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</si>
</sst>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R$&quot;\ * #,##0.00_-;\-&quot;R$&quot;\ * #,##0.00_-;_-&quot;R$&quot;\ * &quot;-&quot;??_-;_-@_-"/>
    <numFmt numFmtId="43" formatCode="_-* #,##0.00_-;\-* #,##0.00_-;_-* &quot;-&quot;??_-;_-@_-"/>
    <numFmt numFmtId="164" formatCode="&quot;R$&quot;#,##0.00;[Red]\-&quot;R$&quot;#,##0.00"/>
    <numFmt numFmtId="165" formatCode="_-&quot;R$&quot;* #,##0.00_-;\-&quot;R$&quot;* #,##0.00_-;_-&quot;R$&quot;* &quot;-&quot;??_-;_-@_-"/>
    <numFmt numFmtId="166" formatCode="#,##0.00\ ;[Red]\(#,##0.00\)"/>
    <numFmt numFmtId="167" formatCode="* #,##0.00\ ;\-* #,##0.00\ ;* \-#\ ;@\ "/>
    <numFmt numFmtId="168" formatCode="&quot;R$ &quot;#,##0.00;[Red]&quot;-R$ &quot;#,##0.00"/>
    <numFmt numFmtId="169" formatCode="&quot;R$&quot;\ #,##0.00;[Red]&quot;R$&quot;\ #,##0.00"/>
    <numFmt numFmtId="170" formatCode="&quot;R$&quot;#,##0.00"/>
    <numFmt numFmtId="171" formatCode="&quot;R$&quot;#,##0.00;[Red]&quot;R$&quot;#,##0.00"/>
    <numFmt numFmtId="172" formatCode="_-[$R$-416]\ * #,##0.00_-;\-[$R$-416]\ * #,##0.00_-;_-[$R$-416]\ * &quot;-&quot;??_-;_-@_-"/>
  </numFmts>
  <fonts count="90">
    <font>
      <sz val="10"/>
      <name val="Arial"/>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charset val="1"/>
    </font>
    <font>
      <b/>
      <sz val="14"/>
      <name val="Arial"/>
      <family val="2"/>
      <charset val="1"/>
    </font>
    <font>
      <b/>
      <sz val="10"/>
      <name val="Calibri"/>
      <family val="2"/>
      <charset val="1"/>
    </font>
    <font>
      <sz val="9"/>
      <name val="Arial"/>
      <family val="2"/>
      <charset val="1"/>
    </font>
    <font>
      <sz val="10"/>
      <name val="Arial"/>
      <family val="2"/>
    </font>
    <font>
      <sz val="10"/>
      <name val="Arial"/>
      <family val="2"/>
    </font>
    <font>
      <sz val="11"/>
      <color rgb="FF006100"/>
      <name val="Calibri"/>
      <family val="2"/>
      <scheme val="minor"/>
    </font>
    <font>
      <b/>
      <sz val="18"/>
      <name val="Calibri"/>
      <family val="2"/>
      <scheme val="minor"/>
    </font>
    <font>
      <b/>
      <sz val="10"/>
      <name val="Calibri"/>
      <family val="2"/>
      <scheme val="minor"/>
    </font>
    <font>
      <sz val="10"/>
      <name val="Calibri"/>
      <family val="2"/>
      <scheme val="minor"/>
    </font>
    <font>
      <b/>
      <sz val="14"/>
      <name val="Calibri"/>
      <family val="2"/>
      <scheme val="minor"/>
    </font>
    <font>
      <sz val="11"/>
      <color rgb="FF9C65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i/>
      <sz val="11"/>
      <color rgb="FF7F7F7F"/>
      <name val="Calibri"/>
      <family val="2"/>
      <scheme val="minor"/>
    </font>
    <font>
      <b/>
      <sz val="10"/>
      <name val="Arial"/>
      <family val="2"/>
    </font>
    <font>
      <sz val="8"/>
      <color indexed="55"/>
      <name val="Tahoma"/>
      <family val="2"/>
    </font>
    <font>
      <b/>
      <sz val="8"/>
      <color indexed="55"/>
      <name val="Tahoma"/>
      <family val="2"/>
    </font>
    <font>
      <sz val="10"/>
      <color indexed="55"/>
      <name val="Calibri"/>
      <family val="2"/>
      <scheme val="minor"/>
    </font>
    <font>
      <b/>
      <sz val="10"/>
      <color rgb="FFFF0000"/>
      <name val="Arial"/>
      <family val="2"/>
    </font>
    <font>
      <sz val="10"/>
      <color rgb="FFFF0000"/>
      <name val="Calibri"/>
      <family val="2"/>
      <scheme val="minor"/>
    </font>
    <font>
      <sz val="10"/>
      <name val="Calibri"/>
      <family val="2"/>
    </font>
    <font>
      <sz val="10"/>
      <color rgb="FF333333"/>
      <name val="Calibri"/>
      <family val="2"/>
    </font>
    <font>
      <sz val="10"/>
      <color rgb="FF333333"/>
      <name val="Calibri"/>
      <family val="2"/>
      <scheme val="minor"/>
    </font>
    <font>
      <sz val="10"/>
      <name val="Arial"/>
      <family val="2"/>
    </font>
    <font>
      <b/>
      <sz val="18"/>
      <color rgb="FF000000"/>
      <name val="Calibri"/>
      <family val="2"/>
    </font>
    <font>
      <sz val="10"/>
      <color rgb="FF000000"/>
      <name val="Calibri"/>
      <family val="2"/>
    </font>
    <font>
      <b/>
      <sz val="14"/>
      <color theme="0"/>
      <name val="Calibri"/>
      <family val="2"/>
    </font>
    <font>
      <sz val="16"/>
      <color rgb="FF000000"/>
      <name val="Calibri"/>
      <family val="2"/>
      <charset val="1"/>
    </font>
    <font>
      <sz val="16"/>
      <color rgb="FF000000"/>
      <name val="Calibri"/>
      <family val="2"/>
    </font>
    <font>
      <b/>
      <sz val="16"/>
      <color rgb="FF000000"/>
      <name val="Calibri"/>
      <family val="2"/>
      <charset val="1"/>
    </font>
    <font>
      <b/>
      <sz val="22"/>
      <color theme="0"/>
      <name val="Calibri"/>
      <family val="2"/>
    </font>
    <font>
      <b/>
      <sz val="14"/>
      <name val="Calibri"/>
      <family val="2"/>
    </font>
    <font>
      <sz val="12"/>
      <color rgb="FF000000"/>
      <name val="Calibri"/>
      <family val="2"/>
    </font>
    <font>
      <b/>
      <sz val="12"/>
      <color rgb="FF000000"/>
      <name val="Calibri"/>
      <family val="2"/>
      <charset val="1"/>
    </font>
    <font>
      <sz val="12"/>
      <color rgb="FF000000"/>
      <name val="Calibri"/>
      <family val="2"/>
      <charset val="1"/>
    </font>
    <font>
      <b/>
      <sz val="22"/>
      <name val="Calibri"/>
      <family val="2"/>
    </font>
    <font>
      <b/>
      <sz val="12"/>
      <color rgb="FF000000"/>
      <name val="Calibri"/>
      <family val="2"/>
    </font>
    <font>
      <b/>
      <i/>
      <sz val="12"/>
      <color rgb="FF000000"/>
      <name val="Calibri"/>
      <family val="2"/>
      <charset val="1"/>
    </font>
    <font>
      <sz val="12"/>
      <name val="Calibri"/>
      <family val="2"/>
      <charset val="1"/>
    </font>
    <font>
      <sz val="12"/>
      <color rgb="FFFF0000"/>
      <name val="Calibri"/>
      <family val="2"/>
      <charset val="1"/>
    </font>
    <font>
      <sz val="12"/>
      <name val="Calibri"/>
      <family val="2"/>
    </font>
    <font>
      <strike/>
      <sz val="12"/>
      <color rgb="FFFF0000"/>
      <name val="Calibri"/>
      <family val="2"/>
    </font>
    <font>
      <sz val="12"/>
      <color rgb="FFFF0000"/>
      <name val="Calibri"/>
      <family val="2"/>
    </font>
    <font>
      <strike/>
      <sz val="12"/>
      <color rgb="FF000000"/>
      <name val="Calibri"/>
      <family val="2"/>
      <charset val="1"/>
    </font>
    <font>
      <b/>
      <sz val="12"/>
      <color rgb="FFFF0000"/>
      <name val="Calibri"/>
      <family val="2"/>
      <charset val="1"/>
    </font>
    <font>
      <sz val="11"/>
      <color rgb="FF000000"/>
      <name val="Calibri"/>
      <family val="2"/>
    </font>
    <font>
      <b/>
      <sz val="18"/>
      <name val="Calibri"/>
      <family val="2"/>
    </font>
    <font>
      <b/>
      <sz val="12"/>
      <name val="Calibri"/>
      <family val="2"/>
    </font>
    <font>
      <strike/>
      <sz val="12"/>
      <name val="Calibri"/>
      <family val="2"/>
    </font>
    <font>
      <sz val="11"/>
      <color rgb="FFFF0000"/>
      <name val="Calibri1"/>
    </font>
    <font>
      <sz val="12"/>
      <color theme="6" tint="-0.499984740745262"/>
      <name val="Calibri"/>
      <family val="2"/>
    </font>
    <font>
      <b/>
      <sz val="12"/>
      <color rgb="FFFF0000"/>
      <name val="Calibri"/>
      <family val="2"/>
    </font>
    <font>
      <sz val="22"/>
      <name val="Calibri"/>
      <family val="2"/>
    </font>
    <font>
      <sz val="14"/>
      <color rgb="FF000000"/>
      <name val="Calibri"/>
      <family val="2"/>
    </font>
    <font>
      <b/>
      <sz val="14"/>
      <color rgb="FF000000"/>
      <name val="Calibri"/>
      <family val="2"/>
    </font>
    <font>
      <b/>
      <sz val="16"/>
      <color rgb="FF000000"/>
      <name val="Calibri"/>
      <family val="2"/>
    </font>
    <font>
      <b/>
      <i/>
      <sz val="10"/>
      <color rgb="FF000000"/>
      <name val="Calibri"/>
      <family val="2"/>
    </font>
    <font>
      <i/>
      <sz val="10"/>
      <color rgb="FF000000"/>
      <name val="Calibri"/>
      <family val="2"/>
    </font>
    <font>
      <b/>
      <sz val="9"/>
      <color indexed="81"/>
      <name val="Tahoma"/>
      <family val="2"/>
    </font>
    <font>
      <sz val="9"/>
      <color indexed="81"/>
      <name val="Tahoma"/>
      <family val="2"/>
    </font>
    <font>
      <sz val="9"/>
      <color indexed="81"/>
      <name val="Segoe UI"/>
      <family val="2"/>
    </font>
    <font>
      <sz val="8"/>
      <name val="Arial"/>
      <family val="2"/>
    </font>
    <font>
      <b/>
      <sz val="10"/>
      <name val="Calibri"/>
      <family val="2"/>
    </font>
    <font>
      <b/>
      <sz val="11"/>
      <color rgb="FF444444"/>
      <name val="Calibri"/>
      <family val="2"/>
      <charset val="1"/>
    </font>
    <font>
      <sz val="11"/>
      <name val="Calibri"/>
      <family val="2"/>
      <scheme val="minor"/>
    </font>
    <font>
      <sz val="8"/>
      <name val="Arial"/>
      <charset val="1"/>
    </font>
    <font>
      <sz val="11"/>
      <color theme="1"/>
      <name val="Calibri"/>
      <family val="2"/>
    </font>
    <font>
      <sz val="11"/>
      <name val="Arial"/>
      <family val="2"/>
    </font>
    <font>
      <sz val="11"/>
      <color indexed="55"/>
      <name val="Calibri"/>
      <family val="2"/>
      <scheme val="minor"/>
    </font>
    <font>
      <sz val="11"/>
      <color rgb="FF000000"/>
      <name val="Calibri"/>
      <family val="2"/>
      <scheme val="minor"/>
    </font>
    <font>
      <sz val="10"/>
      <color rgb="FFFF0000"/>
      <name val="Calibri"/>
      <family val="2"/>
    </font>
    <font>
      <sz val="11"/>
      <color rgb="FFFF0000"/>
      <name val="Calibri"/>
      <family val="2"/>
    </font>
    <font>
      <sz val="10"/>
      <color rgb="FFFF0000"/>
      <name val="Arial"/>
      <family val="2"/>
    </font>
  </fonts>
  <fills count="54">
    <fill>
      <patternFill patternType="none"/>
    </fill>
    <fill>
      <patternFill patternType="gray125"/>
    </fill>
    <fill>
      <patternFill patternType="solid">
        <fgColor rgb="FFD9D9D9"/>
        <bgColor rgb="FFC5E0B4"/>
      </patternFill>
    </fill>
    <fill>
      <patternFill patternType="solid">
        <fgColor rgb="FFF4B183"/>
        <bgColor rgb="FFFF99CC"/>
      </patternFill>
    </fill>
    <fill>
      <patternFill patternType="solid">
        <fgColor rgb="FFC5E0B4"/>
        <bgColor rgb="FFD9D9D9"/>
      </patternFill>
    </fill>
    <fill>
      <patternFill patternType="solid">
        <fgColor rgb="FFFFFF00"/>
        <bgColor rgb="FFFFFF00"/>
      </patternFill>
    </fill>
    <fill>
      <patternFill patternType="solid">
        <fgColor rgb="FFC6EFCE"/>
      </patternFill>
    </fill>
    <fill>
      <patternFill patternType="solid">
        <fgColor theme="0" tint="-4.9989318521683403E-2"/>
        <bgColor rgb="FF9999FF"/>
      </patternFill>
    </fill>
    <fill>
      <patternFill patternType="solid">
        <fgColor theme="0" tint="-4.9989318521683403E-2"/>
        <bgColor rgb="FFC5E0B4"/>
      </patternFill>
    </fill>
    <fill>
      <patternFill patternType="solid">
        <fgColor theme="0" tint="-4.9989318521683403E-2"/>
        <bgColor indexed="64"/>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bgColor indexed="9"/>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FF"/>
        <bgColor rgb="FF000000"/>
      </patternFill>
    </fill>
    <fill>
      <patternFill patternType="solid">
        <fgColor rgb="FFF2F2F2"/>
        <bgColor indexed="64"/>
      </patternFill>
    </fill>
    <fill>
      <patternFill patternType="solid">
        <fgColor rgb="FFB4C6E7"/>
        <bgColor indexed="64"/>
      </patternFill>
    </fill>
    <fill>
      <patternFill patternType="solid">
        <fgColor rgb="FFC6E0B4"/>
        <bgColor indexed="64"/>
      </patternFill>
    </fill>
    <fill>
      <patternFill patternType="solid">
        <fgColor rgb="FFF8CBAD"/>
        <bgColor indexed="64"/>
      </patternFill>
    </fill>
    <fill>
      <patternFill patternType="solid">
        <fgColor rgb="FFD9E1F2"/>
        <bgColor indexed="64"/>
      </patternFill>
    </fill>
    <fill>
      <patternFill patternType="solid">
        <fgColor rgb="FFE2EFDA"/>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rgb="FFB2B2B2"/>
      </left>
      <right style="thin">
        <color rgb="FFB2B2B2"/>
      </right>
      <top style="thin">
        <color rgb="FFB2B2B2"/>
      </top>
      <bottom style="thin">
        <color rgb="FFB2B2B2"/>
      </bottom>
      <diagonal/>
    </border>
    <border>
      <left style="thin">
        <color theme="0" tint="-0.34998626667073579"/>
      </left>
      <right style="thin">
        <color theme="0" tint="-0.34998626667073579"/>
      </right>
      <top/>
      <bottom/>
      <diagonal/>
    </border>
    <border>
      <left/>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auto="1"/>
      </bottom>
      <diagonal/>
    </border>
    <border>
      <left/>
      <right style="thin">
        <color rgb="FF000000"/>
      </right>
      <top/>
      <bottom style="thin">
        <color auto="1"/>
      </bottom>
      <diagonal/>
    </border>
    <border>
      <left/>
      <right/>
      <top style="thin">
        <color auto="1"/>
      </top>
      <bottom style="thin">
        <color auto="1"/>
      </bottom>
      <diagonal/>
    </border>
    <border>
      <left style="thin">
        <color auto="1"/>
      </left>
      <right/>
      <top/>
      <bottom/>
      <diagonal/>
    </border>
    <border>
      <left style="thin">
        <color rgb="FF000000"/>
      </left>
      <right style="thin">
        <color auto="1"/>
      </right>
      <top style="thin">
        <color rgb="FF000000"/>
      </top>
      <bottom style="thin">
        <color indexed="64"/>
      </bottom>
      <diagonal/>
    </border>
    <border>
      <left style="thin">
        <color rgb="FF000000"/>
      </left>
      <right style="thin">
        <color auto="1"/>
      </right>
      <top style="thin">
        <color auto="1"/>
      </top>
      <bottom style="thin">
        <color indexed="64"/>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rgb="FF000000"/>
      </right>
      <top style="thin">
        <color auto="1"/>
      </top>
      <bottom/>
      <diagonal/>
    </border>
    <border>
      <left style="thin">
        <color auto="1"/>
      </left>
      <right style="thin">
        <color rgb="FF000000"/>
      </right>
      <top/>
      <bottom style="thin">
        <color rgb="FF000000"/>
      </bottom>
      <diagonal/>
    </border>
    <border>
      <left style="thin">
        <color rgb="FF000000"/>
      </left>
      <right style="thin">
        <color auto="1"/>
      </right>
      <top style="thin">
        <color auto="1"/>
      </top>
      <bottom/>
      <diagonal/>
    </border>
    <border>
      <left style="thin">
        <color rgb="FF000000"/>
      </left>
      <right style="thin">
        <color auto="1"/>
      </right>
      <top/>
      <bottom style="thin">
        <color rgb="FF000000"/>
      </bottom>
      <diagonal/>
    </border>
  </borders>
  <cellStyleXfs count="71">
    <xf numFmtId="0" fontId="0" fillId="0" borderId="0"/>
    <xf numFmtId="167" fontId="5" fillId="0" borderId="0"/>
    <xf numFmtId="0" fontId="10" fillId="0" borderId="0"/>
    <xf numFmtId="0" fontId="11" fillId="6" borderId="0" applyNumberFormat="0" applyBorder="0" applyAlignment="0" applyProtection="0"/>
    <xf numFmtId="0" fontId="16" fillId="10" borderId="0" applyNumberFormat="0" applyBorder="0" applyAlignment="0" applyProtection="0"/>
    <xf numFmtId="0" fontId="10" fillId="11" borderId="5" applyNumberFormat="0" applyFont="0" applyAlignment="0" applyProtection="0"/>
    <xf numFmtId="0" fontId="4" fillId="0" borderId="0"/>
    <xf numFmtId="0" fontId="17" fillId="0" borderId="0" applyNumberFormat="0" applyFill="0" applyBorder="0" applyAlignment="0" applyProtection="0"/>
    <xf numFmtId="0" fontId="18" fillId="0" borderId="10" applyNumberFormat="0" applyFill="0" applyAlignment="0" applyProtection="0"/>
    <xf numFmtId="0" fontId="19" fillId="0" borderId="11" applyNumberFormat="0" applyFill="0" applyAlignment="0" applyProtection="0"/>
    <xf numFmtId="0" fontId="20" fillId="0" borderId="12" applyNumberFormat="0" applyFill="0" applyAlignment="0" applyProtection="0"/>
    <xf numFmtId="0" fontId="20" fillId="0" borderId="0" applyNumberFormat="0" applyFill="0" applyBorder="0" applyAlignment="0" applyProtection="0"/>
    <xf numFmtId="0" fontId="21" fillId="14" borderId="0" applyNumberFormat="0" applyBorder="0" applyAlignment="0" applyProtection="0"/>
    <xf numFmtId="0" fontId="22" fillId="15" borderId="13" applyNumberFormat="0" applyAlignment="0" applyProtection="0"/>
    <xf numFmtId="0" fontId="23" fillId="16" borderId="14" applyNumberFormat="0" applyAlignment="0" applyProtection="0"/>
    <xf numFmtId="0" fontId="24" fillId="16" borderId="13" applyNumberFormat="0" applyAlignment="0" applyProtection="0"/>
    <xf numFmtId="0" fontId="25" fillId="0" borderId="15" applyNumberFormat="0" applyFill="0" applyAlignment="0" applyProtection="0"/>
    <xf numFmtId="0" fontId="26" fillId="17" borderId="16" applyNumberFormat="0" applyAlignment="0" applyProtection="0"/>
    <xf numFmtId="0" fontId="27" fillId="0" borderId="0" applyNumberFormat="0" applyFill="0" applyBorder="0" applyAlignment="0" applyProtection="0"/>
    <xf numFmtId="0" fontId="28" fillId="0" borderId="17" applyNumberFormat="0" applyFill="0" applyAlignment="0" applyProtection="0"/>
    <xf numFmtId="0" fontId="29"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29" fillId="37" borderId="0" applyNumberFormat="0" applyBorder="0" applyAlignment="0" applyProtection="0"/>
    <xf numFmtId="0" fontId="29"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29" fillId="41" borderId="0" applyNumberFormat="0" applyBorder="0" applyAlignment="0" applyProtection="0"/>
    <xf numFmtId="0" fontId="9" fillId="0" borderId="0"/>
    <xf numFmtId="165" fontId="9" fillId="0" borderId="0" applyFont="0" applyFill="0" applyBorder="0" applyAlignment="0" applyProtection="0"/>
    <xf numFmtId="0" fontId="3" fillId="0" borderId="0"/>
    <xf numFmtId="0" fontId="3" fillId="11" borderId="5" applyNumberFormat="0" applyFont="0" applyAlignment="0" applyProtection="0"/>
    <xf numFmtId="0" fontId="30" fillId="0" borderId="0" applyNumberFormat="0" applyFill="0" applyBorder="0" applyAlignment="0" applyProtection="0"/>
    <xf numFmtId="0" fontId="9" fillId="11" borderId="5" applyNumberFormat="0" applyFont="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0" borderId="0"/>
    <xf numFmtId="0" fontId="2" fillId="11" borderId="5" applyNumberFormat="0" applyFont="0" applyAlignment="0" applyProtection="0"/>
    <xf numFmtId="43" fontId="2" fillId="0" borderId="0" applyFont="0" applyFill="0" applyBorder="0" applyAlignment="0" applyProtection="0"/>
    <xf numFmtId="0" fontId="1" fillId="0" borderId="0"/>
    <xf numFmtId="0" fontId="9" fillId="0" borderId="0"/>
    <xf numFmtId="0" fontId="9" fillId="0" borderId="0" applyFill="0" applyBorder="0" applyAlignment="0" applyProtection="0"/>
    <xf numFmtId="0" fontId="9" fillId="0" borderId="0"/>
    <xf numFmtId="9" fontId="40" fillId="0" borderId="0" applyFont="0" applyFill="0" applyBorder="0" applyAlignment="0" applyProtection="0"/>
    <xf numFmtId="44" fontId="40" fillId="0" borderId="0" applyFont="0" applyFill="0" applyBorder="0" applyAlignment="0" applyProtection="0"/>
  </cellStyleXfs>
  <cellXfs count="302">
    <xf numFmtId="0" fontId="0" fillId="0" borderId="0" xfId="0"/>
    <xf numFmtId="0" fontId="10" fillId="0" borderId="0" xfId="2"/>
    <xf numFmtId="166" fontId="0" fillId="0" borderId="0" xfId="2" applyNumberFormat="1" applyFont="1"/>
    <xf numFmtId="0" fontId="10" fillId="5" borderId="0" xfId="2" applyFill="1"/>
    <xf numFmtId="4" fontId="10" fillId="0" borderId="0" xfId="2" applyNumberFormat="1"/>
    <xf numFmtId="3" fontId="10" fillId="0" borderId="0" xfId="2" applyNumberFormat="1"/>
    <xf numFmtId="0" fontId="6" fillId="0" borderId="0" xfId="2" applyFont="1" applyAlignment="1">
      <alignment horizontal="center"/>
    </xf>
    <xf numFmtId="0" fontId="13" fillId="7" borderId="2" xfId="2" applyFont="1" applyFill="1" applyBorder="1" applyAlignment="1">
      <alignment horizontal="center" vertical="center" wrapText="1"/>
    </xf>
    <xf numFmtId="166" fontId="13" fillId="7" borderId="2" xfId="2" applyNumberFormat="1" applyFont="1" applyFill="1" applyBorder="1" applyAlignment="1">
      <alignment horizontal="center" vertical="center" wrapText="1"/>
    </xf>
    <xf numFmtId="0" fontId="14" fillId="0" borderId="0" xfId="2" applyFont="1"/>
    <xf numFmtId="168" fontId="13" fillId="8" borderId="3" xfId="2" applyNumberFormat="1" applyFont="1" applyFill="1" applyBorder="1" applyAlignment="1">
      <alignment horizontal="center" vertical="center"/>
    </xf>
    <xf numFmtId="168" fontId="14" fillId="0" borderId="18" xfId="2" applyNumberFormat="1" applyFont="1" applyBorder="1" applyAlignment="1">
      <alignment horizontal="center" vertical="center"/>
    </xf>
    <xf numFmtId="170" fontId="10" fillId="0" borderId="0" xfId="2" applyNumberFormat="1"/>
    <xf numFmtId="0" fontId="10" fillId="0" borderId="0" xfId="2" applyAlignment="1">
      <alignment horizontal="center"/>
    </xf>
    <xf numFmtId="0" fontId="13" fillId="13" borderId="1" xfId="2" applyFont="1" applyFill="1" applyBorder="1" applyAlignment="1">
      <alignment horizontal="left" vertical="center" wrapText="1"/>
    </xf>
    <xf numFmtId="169" fontId="13" fillId="13" borderId="1" xfId="1" applyNumberFormat="1" applyFont="1" applyFill="1" applyBorder="1" applyAlignment="1">
      <alignment vertical="center"/>
    </xf>
    <xf numFmtId="0" fontId="13" fillId="3" borderId="4" xfId="2" applyFont="1" applyFill="1" applyBorder="1" applyAlignment="1">
      <alignment horizontal="center" wrapText="1"/>
    </xf>
    <xf numFmtId="0" fontId="13" fillId="3" borderId="4" xfId="2" applyFont="1" applyFill="1" applyBorder="1" applyAlignment="1">
      <alignment horizontal="center"/>
    </xf>
    <xf numFmtId="0" fontId="0" fillId="0" borderId="0" xfId="0" applyAlignment="1">
      <alignment horizontal="center"/>
    </xf>
    <xf numFmtId="49" fontId="14" fillId="0" borderId="18" xfId="2" applyNumberFormat="1" applyFont="1" applyBorder="1" applyAlignment="1">
      <alignment horizontal="center" vertical="center" wrapText="1"/>
    </xf>
    <xf numFmtId="171" fontId="10" fillId="0" borderId="0" xfId="2" applyNumberFormat="1"/>
    <xf numFmtId="0" fontId="31" fillId="13" borderId="20" xfId="2" applyFont="1" applyFill="1" applyBorder="1"/>
    <xf numFmtId="0" fontId="9" fillId="0" borderId="0" xfId="0" applyFont="1" applyAlignment="1">
      <alignment vertical="center"/>
    </xf>
    <xf numFmtId="0" fontId="31" fillId="9" borderId="22" xfId="0" applyFont="1" applyFill="1" applyBorder="1" applyAlignment="1">
      <alignment horizontal="center" vertical="center"/>
    </xf>
    <xf numFmtId="0" fontId="14" fillId="0" borderId="21" xfId="0" applyFont="1" applyBorder="1" applyAlignment="1">
      <alignment vertical="center"/>
    </xf>
    <xf numFmtId="170" fontId="14" fillId="0" borderId="21" xfId="0" applyNumberFormat="1" applyFont="1" applyBorder="1" applyAlignment="1">
      <alignment vertical="center"/>
    </xf>
    <xf numFmtId="0" fontId="34" fillId="0" borderId="21" xfId="0" applyFont="1" applyBorder="1" applyAlignment="1">
      <alignment vertical="center" wrapText="1"/>
    </xf>
    <xf numFmtId="170" fontId="34" fillId="0" borderId="21" xfId="0" applyNumberFormat="1" applyFont="1" applyBorder="1" applyAlignment="1">
      <alignment vertical="center" wrapText="1"/>
    </xf>
    <xf numFmtId="17" fontId="34" fillId="0" borderId="21" xfId="0" applyNumberFormat="1" applyFont="1" applyBorder="1" applyAlignment="1">
      <alignment horizontal="center" vertical="center" wrapText="1"/>
    </xf>
    <xf numFmtId="0" fontId="34" fillId="0" borderId="21" xfId="0" applyFont="1" applyBorder="1" applyAlignment="1">
      <alignment horizontal="center" vertical="center" wrapText="1"/>
    </xf>
    <xf numFmtId="170" fontId="9" fillId="0" borderId="0" xfId="0" applyNumberFormat="1" applyFont="1" applyAlignment="1">
      <alignment vertical="center"/>
    </xf>
    <xf numFmtId="0" fontId="34" fillId="42" borderId="21" xfId="0" applyFont="1" applyFill="1" applyBorder="1" applyAlignment="1">
      <alignment vertical="center" wrapText="1"/>
    </xf>
    <xf numFmtId="0" fontId="34" fillId="42" borderId="21" xfId="0" applyFont="1" applyFill="1" applyBorder="1" applyAlignment="1">
      <alignment horizontal="center" vertical="center" wrapText="1"/>
    </xf>
    <xf numFmtId="0" fontId="34" fillId="43" borderId="21" xfId="0" applyFont="1" applyFill="1" applyBorder="1" applyAlignment="1">
      <alignment vertical="center" wrapText="1"/>
    </xf>
    <xf numFmtId="0" fontId="9" fillId="0" borderId="0" xfId="0" applyFont="1" applyAlignment="1">
      <alignment horizontal="center" vertical="center"/>
    </xf>
    <xf numFmtId="0" fontId="35" fillId="0" borderId="0" xfId="2" applyFont="1"/>
    <xf numFmtId="0" fontId="14" fillId="12" borderId="21" xfId="2" applyFont="1" applyFill="1" applyBorder="1" applyAlignment="1">
      <alignment horizontal="left" vertical="center" wrapText="1"/>
    </xf>
    <xf numFmtId="169" fontId="14" fillId="12" borderId="21" xfId="1" applyNumberFormat="1" applyFont="1" applyFill="1" applyBorder="1" applyAlignment="1">
      <alignment vertical="center"/>
    </xf>
    <xf numFmtId="168" fontId="14" fillId="0" borderId="21" xfId="2" applyNumberFormat="1" applyFont="1" applyBorder="1" applyAlignment="1">
      <alignment horizontal="center" vertical="center"/>
    </xf>
    <xf numFmtId="0" fontId="14" fillId="0" borderId="21" xfId="2" applyFont="1" applyBorder="1" applyAlignment="1">
      <alignment horizontal="center" vertical="center" wrapText="1"/>
    </xf>
    <xf numFmtId="0" fontId="14" fillId="0" borderId="21" xfId="2" applyFont="1" applyBorder="1" applyAlignment="1">
      <alignment horizontal="center" vertical="center"/>
    </xf>
    <xf numFmtId="49" fontId="14" fillId="0" borderId="21" xfId="2" applyNumberFormat="1" applyFont="1" applyBorder="1" applyAlignment="1">
      <alignment horizontal="center" vertical="center" wrapText="1"/>
    </xf>
    <xf numFmtId="0" fontId="38" fillId="0" borderId="21" xfId="0" applyFont="1" applyBorder="1" applyAlignment="1">
      <alignment horizontal="center" vertical="center" wrapText="1"/>
    </xf>
    <xf numFmtId="0" fontId="37" fillId="0" borderId="24" xfId="0" applyFont="1" applyBorder="1" applyAlignment="1">
      <alignment horizontal="center" vertical="center"/>
    </xf>
    <xf numFmtId="0" fontId="38" fillId="0" borderId="24" xfId="0" applyFont="1" applyBorder="1" applyAlignment="1">
      <alignment horizontal="center" vertical="center" wrapText="1"/>
    </xf>
    <xf numFmtId="170" fontId="14" fillId="0" borderId="23" xfId="0" applyNumberFormat="1" applyFont="1" applyBorder="1" applyAlignment="1">
      <alignment vertical="center"/>
    </xf>
    <xf numFmtId="0" fontId="14" fillId="12" borderId="6" xfId="2" applyFont="1" applyFill="1" applyBorder="1" applyAlignment="1">
      <alignment horizontal="left" vertical="center"/>
    </xf>
    <xf numFmtId="169" fontId="14" fillId="12" borderId="6" xfId="2" applyNumberFormat="1" applyFont="1" applyFill="1" applyBorder="1" applyAlignment="1">
      <alignment vertical="center"/>
    </xf>
    <xf numFmtId="168" fontId="14" fillId="0" borderId="22" xfId="2" applyNumberFormat="1" applyFont="1" applyBorder="1" applyAlignment="1">
      <alignment horizontal="center" vertical="center"/>
    </xf>
    <xf numFmtId="0" fontId="14" fillId="0" borderId="22" xfId="2" applyFont="1" applyBorder="1" applyAlignment="1">
      <alignment horizontal="center" vertical="center" wrapText="1"/>
    </xf>
    <xf numFmtId="49" fontId="14" fillId="0" borderId="22" xfId="2" applyNumberFormat="1" applyFont="1" applyBorder="1" applyAlignment="1">
      <alignment horizontal="center" vertical="center" wrapText="1"/>
    </xf>
    <xf numFmtId="0" fontId="14" fillId="0" borderId="0" xfId="0" applyFont="1" applyAlignment="1">
      <alignment horizontal="center" vertical="center"/>
    </xf>
    <xf numFmtId="0" fontId="14" fillId="0" borderId="0" xfId="0" applyFont="1" applyAlignment="1">
      <alignment horizontal="center" vertical="center" wrapText="1"/>
    </xf>
    <xf numFmtId="0" fontId="14" fillId="0" borderId="0" xfId="0" applyFont="1" applyAlignment="1">
      <alignment vertical="center"/>
    </xf>
    <xf numFmtId="17" fontId="39" fillId="0" borderId="21" xfId="0" applyNumberFormat="1" applyFont="1" applyBorder="1" applyAlignment="1">
      <alignment horizontal="center" vertical="center" wrapText="1"/>
    </xf>
    <xf numFmtId="170" fontId="14" fillId="0" borderId="0" xfId="0" applyNumberFormat="1" applyFont="1" applyAlignment="1">
      <alignment vertical="center"/>
    </xf>
    <xf numFmtId="0" fontId="41" fillId="45" borderId="23" xfId="2" applyFont="1" applyFill="1" applyBorder="1" applyAlignment="1">
      <alignment vertical="center" wrapText="1"/>
    </xf>
    <xf numFmtId="0" fontId="42" fillId="0" borderId="0" xfId="2" applyFont="1" applyAlignment="1">
      <alignment vertical="center" wrapText="1"/>
    </xf>
    <xf numFmtId="0" fontId="43" fillId="0" borderId="0" xfId="0" applyFont="1" applyAlignment="1">
      <alignment horizontal="center" vertical="top" wrapText="1"/>
    </xf>
    <xf numFmtId="0" fontId="44" fillId="0" borderId="0" xfId="0" applyFont="1" applyAlignment="1">
      <alignment horizontal="center" vertical="top" wrapText="1"/>
    </xf>
    <xf numFmtId="0" fontId="45" fillId="0" borderId="0" xfId="0" applyFont="1" applyAlignment="1">
      <alignment horizontal="center" vertical="top" wrapText="1"/>
    </xf>
    <xf numFmtId="0" fontId="46" fillId="0" borderId="0" xfId="0" applyFont="1" applyAlignment="1">
      <alignment horizontal="center" vertical="top" wrapText="1"/>
    </xf>
    <xf numFmtId="0" fontId="41" fillId="0" borderId="0" xfId="0" applyFont="1" applyAlignment="1">
      <alignment horizontal="center" vertical="top" wrapText="1"/>
    </xf>
    <xf numFmtId="0" fontId="47" fillId="46" borderId="0" xfId="0" applyFont="1" applyFill="1" applyAlignment="1">
      <alignment horizontal="center" vertical="top" wrapText="1"/>
    </xf>
    <xf numFmtId="0" fontId="44" fillId="0" borderId="0" xfId="0" applyFont="1" applyAlignment="1">
      <alignment vertical="top" wrapText="1"/>
    </xf>
    <xf numFmtId="17" fontId="44" fillId="0" borderId="0" xfId="0" applyNumberFormat="1" applyFont="1" applyAlignment="1">
      <alignment horizontal="center" vertical="top" wrapText="1"/>
    </xf>
    <xf numFmtId="0" fontId="44" fillId="0" borderId="0" xfId="2" applyFont="1" applyAlignment="1">
      <alignment horizontal="center" vertical="center" wrapText="1"/>
    </xf>
    <xf numFmtId="0" fontId="48" fillId="0" borderId="0" xfId="0" applyFont="1" applyAlignment="1">
      <alignment horizontal="center" vertical="center" wrapText="1"/>
    </xf>
    <xf numFmtId="0" fontId="49" fillId="0" borderId="0" xfId="0" applyFont="1" applyAlignment="1">
      <alignment horizontal="center" vertical="center" wrapText="1"/>
    </xf>
    <xf numFmtId="0" fontId="50" fillId="0" borderId="0" xfId="0" applyFont="1" applyAlignment="1">
      <alignment horizontal="center" vertical="center" wrapText="1"/>
    </xf>
    <xf numFmtId="0" fontId="51" fillId="0" borderId="0" xfId="0" applyFont="1" applyAlignment="1">
      <alignment horizontal="left" vertical="center" wrapText="1"/>
    </xf>
    <xf numFmtId="0" fontId="41" fillId="0" borderId="0" xfId="0" applyFont="1" applyAlignment="1">
      <alignment horizontal="center" vertical="center" wrapText="1"/>
    </xf>
    <xf numFmtId="0" fontId="52" fillId="46" borderId="0" xfId="0" applyFont="1" applyFill="1" applyAlignment="1">
      <alignment horizontal="center" vertical="center" wrapText="1"/>
    </xf>
    <xf numFmtId="0" fontId="50" fillId="0" borderId="0" xfId="0" applyFont="1" applyAlignment="1">
      <alignment vertical="center" wrapText="1"/>
    </xf>
    <xf numFmtId="9" fontId="51" fillId="0" borderId="0" xfId="69" applyFont="1" applyBorder="1" applyAlignment="1">
      <alignment horizontal="center" vertical="center"/>
    </xf>
    <xf numFmtId="0" fontId="51" fillId="0" borderId="0" xfId="0" applyFont="1" applyAlignment="1">
      <alignment horizontal="center" vertical="center"/>
    </xf>
    <xf numFmtId="0" fontId="53" fillId="0" borderId="0" xfId="0" applyFont="1" applyAlignment="1">
      <alignment horizontal="center" vertical="center"/>
    </xf>
    <xf numFmtId="9" fontId="51" fillId="0" borderId="0" xfId="69" applyFont="1" applyAlignment="1">
      <alignment horizontal="center" vertical="center"/>
    </xf>
    <xf numFmtId="0" fontId="49" fillId="0" borderId="0" xfId="0" applyFont="1" applyAlignment="1">
      <alignment vertical="center" wrapText="1"/>
    </xf>
    <xf numFmtId="0" fontId="49" fillId="0" borderId="0" xfId="0" applyFont="1" applyAlignment="1">
      <alignment wrapText="1"/>
    </xf>
    <xf numFmtId="0" fontId="51" fillId="0" borderId="0" xfId="0" applyFont="1" applyAlignment="1">
      <alignment horizontal="center" vertical="center" wrapText="1"/>
    </xf>
    <xf numFmtId="0" fontId="55" fillId="0" borderId="0" xfId="0" applyFont="1" applyAlignment="1">
      <alignment horizontal="left" vertical="center" wrapText="1"/>
    </xf>
    <xf numFmtId="0" fontId="56" fillId="0" borderId="0" xfId="0" applyFont="1" applyAlignment="1">
      <alignment horizontal="left" vertical="center" wrapText="1"/>
    </xf>
    <xf numFmtId="0" fontId="57" fillId="0" borderId="0" xfId="0" applyFont="1" applyAlignment="1">
      <alignment horizontal="left" vertical="center" wrapText="1"/>
    </xf>
    <xf numFmtId="0" fontId="58" fillId="0" borderId="0" xfId="2" applyFont="1" applyAlignment="1">
      <alignment vertical="center" wrapText="1"/>
    </xf>
    <xf numFmtId="0" fontId="59" fillId="0" borderId="0" xfId="0" applyFont="1" applyAlignment="1">
      <alignment horizontal="center" vertical="center" wrapText="1"/>
    </xf>
    <xf numFmtId="0" fontId="49" fillId="0" borderId="0" xfId="0" applyFont="1" applyAlignment="1">
      <alignment horizontal="left" vertical="center" wrapText="1"/>
    </xf>
    <xf numFmtId="0" fontId="58" fillId="0" borderId="0" xfId="0" applyFont="1" applyAlignment="1">
      <alignment wrapText="1"/>
    </xf>
    <xf numFmtId="0" fontId="60" fillId="0" borderId="0" xfId="0" applyFont="1" applyAlignment="1">
      <alignment wrapText="1"/>
    </xf>
    <xf numFmtId="0" fontId="57" fillId="0" borderId="0" xfId="0" applyFont="1" applyAlignment="1">
      <alignment horizontal="center" vertical="center" wrapText="1"/>
    </xf>
    <xf numFmtId="0" fontId="61" fillId="0" borderId="0" xfId="0" applyFont="1" applyAlignment="1">
      <alignment horizontal="center" vertical="center" wrapText="1"/>
    </xf>
    <xf numFmtId="0" fontId="62" fillId="0" borderId="0" xfId="0" applyFont="1"/>
    <xf numFmtId="9" fontId="51" fillId="13" borderId="0" xfId="69" applyFont="1" applyFill="1" applyAlignment="1">
      <alignment horizontal="center" vertical="center"/>
    </xf>
    <xf numFmtId="0" fontId="53" fillId="0" borderId="0" xfId="0" applyFont="1" applyAlignment="1">
      <alignment horizontal="center" vertical="center" wrapText="1"/>
    </xf>
    <xf numFmtId="0" fontId="63" fillId="0" borderId="0" xfId="0" applyFont="1" applyAlignment="1">
      <alignment horizontal="center" vertical="center" wrapText="1"/>
    </xf>
    <xf numFmtId="0" fontId="64" fillId="0" borderId="0" xfId="0" applyFont="1" applyAlignment="1">
      <alignment horizontal="center" vertical="center" wrapText="1"/>
    </xf>
    <xf numFmtId="0" fontId="64" fillId="0" borderId="0" xfId="0" applyFont="1" applyAlignment="1">
      <alignment vertical="center" wrapText="1"/>
    </xf>
    <xf numFmtId="0" fontId="57" fillId="0" borderId="0" xfId="2" applyFont="1" applyAlignment="1">
      <alignment vertical="center" wrapText="1"/>
    </xf>
    <xf numFmtId="9" fontId="57" fillId="0" borderId="0" xfId="69" applyFont="1" applyBorder="1" applyAlignment="1">
      <alignment horizontal="center" vertical="center"/>
    </xf>
    <xf numFmtId="0" fontId="57" fillId="0" borderId="0" xfId="0" applyFont="1" applyAlignment="1">
      <alignment horizontal="center" vertical="center"/>
    </xf>
    <xf numFmtId="0" fontId="64" fillId="0" borderId="0" xfId="0" applyFont="1" applyAlignment="1">
      <alignment horizontal="center" vertical="center"/>
    </xf>
    <xf numFmtId="9" fontId="57" fillId="0" borderId="0" xfId="69" applyFont="1" applyAlignment="1">
      <alignment horizontal="center" vertical="center"/>
    </xf>
    <xf numFmtId="0" fontId="57" fillId="0" borderId="0" xfId="0" applyFont="1" applyAlignment="1">
      <alignment vertical="center" wrapText="1"/>
    </xf>
    <xf numFmtId="0" fontId="57" fillId="0" borderId="0" xfId="0" applyFont="1" applyAlignment="1">
      <alignment wrapText="1"/>
    </xf>
    <xf numFmtId="0" fontId="65" fillId="0" borderId="0" xfId="0" applyFont="1" applyAlignment="1">
      <alignment wrapText="1"/>
    </xf>
    <xf numFmtId="0" fontId="59" fillId="0" borderId="0" xfId="0" applyFont="1" applyAlignment="1">
      <alignment horizontal="left" vertical="center" wrapText="1"/>
    </xf>
    <xf numFmtId="0" fontId="67" fillId="0" borderId="0" xfId="0" applyFont="1" applyAlignment="1">
      <alignment wrapText="1"/>
    </xf>
    <xf numFmtId="0" fontId="49" fillId="0" borderId="0" xfId="0" applyFont="1" applyAlignment="1">
      <alignment horizontal="center" wrapText="1"/>
    </xf>
    <xf numFmtId="0" fontId="56" fillId="0" borderId="0" xfId="0" applyFont="1" applyAlignment="1">
      <alignment horizontal="center" vertical="center" wrapText="1"/>
    </xf>
    <xf numFmtId="0" fontId="68" fillId="0" borderId="0" xfId="0" applyFont="1" applyAlignment="1">
      <alignment horizontal="center" vertical="center" wrapText="1"/>
    </xf>
    <xf numFmtId="0" fontId="41" fillId="0" borderId="0" xfId="2" applyFont="1" applyAlignment="1">
      <alignment horizontal="center" vertical="center" wrapText="1"/>
    </xf>
    <xf numFmtId="0" fontId="69" fillId="46" borderId="0" xfId="0" applyFont="1" applyFill="1" applyAlignment="1">
      <alignment vertical="top" wrapText="1"/>
    </xf>
    <xf numFmtId="0" fontId="56" fillId="0" borderId="0" xfId="0" applyFont="1" applyAlignment="1">
      <alignment vertical="top" wrapText="1"/>
    </xf>
    <xf numFmtId="0" fontId="56" fillId="0" borderId="0" xfId="0" applyFont="1" applyAlignment="1">
      <alignment horizontal="center" vertical="top" wrapText="1"/>
    </xf>
    <xf numFmtId="0" fontId="62" fillId="0" borderId="0" xfId="0" applyFont="1" applyAlignment="1">
      <alignment wrapText="1"/>
    </xf>
    <xf numFmtId="0" fontId="69" fillId="0" borderId="0" xfId="0" applyFont="1" applyAlignment="1">
      <alignment vertical="top" wrapText="1"/>
    </xf>
    <xf numFmtId="0" fontId="70" fillId="0" borderId="0" xfId="0" applyFont="1" applyAlignment="1">
      <alignment horizontal="center" vertical="center" wrapText="1"/>
    </xf>
    <xf numFmtId="0" fontId="71" fillId="0" borderId="0" xfId="0" applyFont="1" applyAlignment="1">
      <alignment horizontal="center" vertical="center" wrapText="1"/>
    </xf>
    <xf numFmtId="0" fontId="62" fillId="0" borderId="0" xfId="0" applyFont="1" applyAlignment="1">
      <alignment horizontal="left" vertical="center" wrapText="1"/>
    </xf>
    <xf numFmtId="0" fontId="52" fillId="0" borderId="0" xfId="2" applyFont="1" applyAlignment="1">
      <alignment horizontal="center" vertical="center" wrapText="1"/>
    </xf>
    <xf numFmtId="0" fontId="72" fillId="0" borderId="0" xfId="2" applyFont="1" applyAlignment="1">
      <alignment horizontal="center" vertical="center" wrapText="1"/>
    </xf>
    <xf numFmtId="0" fontId="71" fillId="0" borderId="0" xfId="2" applyFont="1" applyAlignment="1">
      <alignment horizontal="center" vertical="center" wrapText="1"/>
    </xf>
    <xf numFmtId="0" fontId="73" fillId="0" borderId="0" xfId="0" applyFont="1"/>
    <xf numFmtId="0" fontId="53" fillId="0" borderId="0" xfId="2" applyFont="1" applyAlignment="1">
      <alignment vertical="center" wrapText="1"/>
    </xf>
    <xf numFmtId="0" fontId="49" fillId="0" borderId="0" xfId="2" applyFont="1" applyAlignment="1">
      <alignment horizontal="center" vertical="center" wrapText="1"/>
    </xf>
    <xf numFmtId="0" fontId="53" fillId="0" borderId="0" xfId="2" applyFont="1" applyAlignment="1">
      <alignment horizontal="center" vertical="center" wrapText="1"/>
    </xf>
    <xf numFmtId="0" fontId="62" fillId="0" borderId="0" xfId="2" applyFont="1" applyAlignment="1">
      <alignment horizontal="center" vertical="center" wrapText="1"/>
    </xf>
    <xf numFmtId="0" fontId="74" fillId="0" borderId="0" xfId="0" applyFont="1"/>
    <xf numFmtId="0" fontId="34" fillId="42" borderId="21" xfId="0" applyFont="1" applyFill="1" applyBorder="1" applyAlignment="1">
      <alignment horizontal="center" vertical="center"/>
    </xf>
    <xf numFmtId="170" fontId="14" fillId="0" borderId="21" xfId="0" applyNumberFormat="1" applyFont="1" applyBorder="1" applyAlignment="1">
      <alignment vertical="center" wrapText="1"/>
    </xf>
    <xf numFmtId="3" fontId="14" fillId="44" borderId="21" xfId="67" applyNumberFormat="1" applyFont="1" applyFill="1" applyBorder="1" applyAlignment="1" applyProtection="1">
      <alignment horizontal="center" vertical="center" wrapText="1"/>
    </xf>
    <xf numFmtId="0" fontId="34" fillId="0" borderId="21" xfId="0" applyFont="1" applyBorder="1" applyAlignment="1">
      <alignment horizontal="center" vertical="center"/>
    </xf>
    <xf numFmtId="0" fontId="14" fillId="12" borderId="21" xfId="0" applyFont="1" applyFill="1" applyBorder="1" applyAlignment="1">
      <alignment horizontal="center" vertical="center"/>
    </xf>
    <xf numFmtId="168" fontId="14" fillId="0" borderId="18" xfId="2" applyNumberFormat="1" applyFont="1" applyBorder="1" applyAlignment="1">
      <alignment horizontal="center" vertical="center" wrapText="1"/>
    </xf>
    <xf numFmtId="0" fontId="14" fillId="0" borderId="1" xfId="2" applyFont="1" applyBorder="1" applyAlignment="1">
      <alignment horizontal="center" vertical="center" wrapText="1"/>
    </xf>
    <xf numFmtId="14" fontId="14" fillId="0" borderId="1" xfId="2" applyNumberFormat="1" applyFont="1" applyBorder="1" applyAlignment="1">
      <alignment horizontal="center" vertical="center" wrapText="1"/>
    </xf>
    <xf numFmtId="0" fontId="14" fillId="0" borderId="21" xfId="4" applyFont="1" applyFill="1" applyBorder="1" applyAlignment="1" applyProtection="1">
      <alignment horizontal="justify" vertical="center" wrapText="1"/>
    </xf>
    <xf numFmtId="0" fontId="14" fillId="0" borderId="19" xfId="2" applyFont="1" applyBorder="1" applyAlignment="1">
      <alignment horizontal="center" vertical="center"/>
    </xf>
    <xf numFmtId="168" fontId="14" fillId="0" borderId="0" xfId="2" applyNumberFormat="1" applyFont="1" applyAlignment="1">
      <alignment horizontal="center" vertical="center"/>
    </xf>
    <xf numFmtId="0" fontId="14" fillId="0" borderId="22" xfId="4" applyFont="1" applyFill="1" applyBorder="1" applyAlignment="1" applyProtection="1">
      <alignment horizontal="justify" vertical="center" wrapText="1"/>
    </xf>
    <xf numFmtId="0" fontId="14" fillId="0" borderId="22" xfId="2" applyFont="1" applyBorder="1" applyAlignment="1">
      <alignment horizontal="center" vertical="center"/>
    </xf>
    <xf numFmtId="3" fontId="14" fillId="0" borderId="21" xfId="67" applyNumberFormat="1" applyFont="1" applyFill="1" applyBorder="1" applyAlignment="1" applyProtection="1">
      <alignment horizontal="center" vertical="center" wrapText="1"/>
    </xf>
    <xf numFmtId="168" fontId="14" fillId="0" borderId="33" xfId="2" applyNumberFormat="1" applyFont="1" applyBorder="1" applyAlignment="1">
      <alignment horizontal="center" vertical="center"/>
    </xf>
    <xf numFmtId="168" fontId="14" fillId="0" borderId="34" xfId="2" applyNumberFormat="1" applyFont="1" applyBorder="1" applyAlignment="1">
      <alignment horizontal="center" vertical="center"/>
    </xf>
    <xf numFmtId="0" fontId="62" fillId="47" borderId="21" xfId="0" applyFont="1" applyFill="1" applyBorder="1" applyAlignment="1">
      <alignment horizontal="center" vertical="center" wrapText="1"/>
    </xf>
    <xf numFmtId="166" fontId="31" fillId="13" borderId="20" xfId="2" applyNumberFormat="1" applyFont="1" applyFill="1" applyBorder="1"/>
    <xf numFmtId="0" fontId="62" fillId="47" borderId="21" xfId="0" applyFont="1" applyFill="1" applyBorder="1" applyAlignment="1">
      <alignment horizontal="center" vertical="center"/>
    </xf>
    <xf numFmtId="0" fontId="14" fillId="0" borderId="18" xfId="0" applyFont="1" applyBorder="1" applyAlignment="1">
      <alignment horizontal="center" vertical="center" wrapText="1"/>
    </xf>
    <xf numFmtId="0" fontId="81" fillId="0" borderId="18" xfId="0" applyFont="1" applyBorder="1" applyAlignment="1">
      <alignment horizontal="center" vertical="center" wrapText="1"/>
    </xf>
    <xf numFmtId="0" fontId="34" fillId="0" borderId="18" xfId="0" applyFont="1" applyBorder="1" applyAlignment="1">
      <alignment horizontal="center" vertical="center" wrapText="1"/>
    </xf>
    <xf numFmtId="0" fontId="85" fillId="0" borderId="21" xfId="0" applyFont="1" applyBorder="1" applyAlignment="1">
      <alignment horizontal="center" vertical="center" wrapText="1"/>
    </xf>
    <xf numFmtId="0" fontId="14" fillId="0" borderId="22" xfId="0" applyFont="1" applyBorder="1" applyAlignment="1">
      <alignment horizontal="center" vertical="center"/>
    </xf>
    <xf numFmtId="0" fontId="14" fillId="0" borderId="21" xfId="0" applyFont="1" applyBorder="1" applyAlignment="1">
      <alignment vertical="center" wrapText="1"/>
    </xf>
    <xf numFmtId="0" fontId="83" fillId="0" borderId="18" xfId="0" applyFont="1" applyBorder="1" applyAlignment="1">
      <alignment horizontal="center" vertical="center" wrapText="1"/>
    </xf>
    <xf numFmtId="0" fontId="84" fillId="0" borderId="21" xfId="0" applyFont="1" applyBorder="1" applyAlignment="1">
      <alignment horizontal="center" vertical="center" wrapText="1"/>
    </xf>
    <xf numFmtId="0" fontId="7" fillId="48" borderId="21" xfId="5" applyFont="1" applyFill="1" applyBorder="1" applyAlignment="1" applyProtection="1">
      <alignment horizontal="center" vertical="center"/>
    </xf>
    <xf numFmtId="0" fontId="34" fillId="0" borderId="21" xfId="0" applyFont="1" applyBorder="1" applyAlignment="1">
      <alignment horizontal="left" vertical="center" wrapText="1"/>
    </xf>
    <xf numFmtId="0" fontId="34" fillId="0" borderId="22" xfId="0" applyFont="1" applyBorder="1" applyAlignment="1">
      <alignment vertical="center" wrapText="1"/>
    </xf>
    <xf numFmtId="0" fontId="85" fillId="0" borderId="22" xfId="0" applyFont="1" applyBorder="1" applyAlignment="1">
      <alignment horizontal="center" vertical="center" wrapText="1"/>
    </xf>
    <xf numFmtId="0" fontId="38" fillId="0" borderId="18" xfId="0" applyFont="1" applyBorder="1" applyAlignment="1">
      <alignment horizontal="center" vertical="center" wrapText="1"/>
    </xf>
    <xf numFmtId="0" fontId="14" fillId="0" borderId="23" xfId="0" applyFont="1" applyBorder="1" applyAlignment="1">
      <alignment horizontal="center" vertical="center" wrapText="1"/>
    </xf>
    <xf numFmtId="0" fontId="34" fillId="0" borderId="21" xfId="0" applyFont="1" applyBorder="1" applyAlignment="1">
      <alignment horizontal="right" vertical="center" wrapText="1"/>
    </xf>
    <xf numFmtId="0" fontId="34" fillId="0" borderId="23" xfId="0" applyFont="1" applyBorder="1" applyAlignment="1">
      <alignment vertical="center" wrapText="1"/>
    </xf>
    <xf numFmtId="0" fontId="14" fillId="0" borderId="24" xfId="0" applyFont="1" applyBorder="1" applyAlignment="1">
      <alignment horizontal="left" vertical="top" wrapText="1"/>
    </xf>
    <xf numFmtId="0" fontId="14" fillId="0" borderId="24" xfId="0" applyFont="1" applyBorder="1" applyAlignment="1">
      <alignment vertical="center" wrapText="1"/>
    </xf>
    <xf numFmtId="0" fontId="34" fillId="0" borderId="24" xfId="0" applyFont="1" applyBorder="1" applyAlignment="1">
      <alignment horizontal="left" vertical="center" wrapText="1"/>
    </xf>
    <xf numFmtId="0" fontId="13" fillId="48" borderId="21" xfId="2" applyFont="1" applyFill="1" applyBorder="1" applyAlignment="1">
      <alignment horizontal="center" vertical="center" wrapText="1"/>
    </xf>
    <xf numFmtId="0" fontId="13" fillId="48" borderId="23" xfId="5" applyFont="1" applyFill="1" applyBorder="1" applyAlignment="1" applyProtection="1">
      <alignment horizontal="center" vertical="center"/>
    </xf>
    <xf numFmtId="0" fontId="79" fillId="48" borderId="18" xfId="0" applyFont="1" applyFill="1" applyBorder="1" applyAlignment="1">
      <alignment horizontal="center"/>
    </xf>
    <xf numFmtId="0" fontId="79" fillId="48" borderId="18" xfId="0" applyFont="1" applyFill="1" applyBorder="1" applyAlignment="1">
      <alignment horizontal="center" vertical="center"/>
    </xf>
    <xf numFmtId="0" fontId="14" fillId="52" borderId="21" xfId="0" applyFont="1" applyFill="1" applyBorder="1" applyAlignment="1">
      <alignment horizontal="center" vertical="center"/>
    </xf>
    <xf numFmtId="0" fontId="34" fillId="52" borderId="21" xfId="0" applyFont="1" applyFill="1" applyBorder="1" applyAlignment="1">
      <alignment horizontal="center" vertical="center" wrapText="1"/>
    </xf>
    <xf numFmtId="170" fontId="14" fillId="52" borderId="21" xfId="0" applyNumberFormat="1" applyFont="1" applyFill="1" applyBorder="1" applyAlignment="1">
      <alignment vertical="center"/>
    </xf>
    <xf numFmtId="17" fontId="34" fillId="52" borderId="21" xfId="0" applyNumberFormat="1" applyFont="1" applyFill="1" applyBorder="1" applyAlignment="1">
      <alignment horizontal="center" vertical="center" wrapText="1"/>
    </xf>
    <xf numFmtId="0" fontId="83" fillId="52" borderId="18" xfId="0" applyFont="1" applyFill="1" applyBorder="1" applyAlignment="1">
      <alignment horizontal="center" vertical="center" wrapText="1"/>
    </xf>
    <xf numFmtId="0" fontId="14" fillId="52" borderId="21" xfId="0" applyFont="1" applyFill="1" applyBorder="1" applyAlignment="1">
      <alignment vertical="center" wrapText="1"/>
    </xf>
    <xf numFmtId="170" fontId="14" fillId="52" borderId="21" xfId="0" applyNumberFormat="1" applyFont="1" applyFill="1" applyBorder="1" applyAlignment="1">
      <alignment vertical="center" wrapText="1"/>
    </xf>
    <xf numFmtId="0" fontId="34" fillId="52" borderId="21" xfId="0" applyFont="1" applyFill="1" applyBorder="1" applyAlignment="1">
      <alignment horizontal="center" vertical="center"/>
    </xf>
    <xf numFmtId="0" fontId="14" fillId="53" borderId="21" xfId="0" applyFont="1" applyFill="1" applyBorder="1" applyAlignment="1">
      <alignment horizontal="center" vertical="center"/>
    </xf>
    <xf numFmtId="0" fontId="34" fillId="53" borderId="21" xfId="0" applyFont="1" applyFill="1" applyBorder="1" applyAlignment="1">
      <alignment horizontal="center" vertical="center"/>
    </xf>
    <xf numFmtId="170" fontId="14" fillId="53" borderId="21" xfId="0" applyNumberFormat="1" applyFont="1" applyFill="1" applyBorder="1" applyAlignment="1">
      <alignment vertical="center" wrapText="1"/>
    </xf>
    <xf numFmtId="170" fontId="14" fillId="53" borderId="21" xfId="0" applyNumberFormat="1" applyFont="1" applyFill="1" applyBorder="1" applyAlignment="1">
      <alignment vertical="center"/>
    </xf>
    <xf numFmtId="17" fontId="34" fillId="53" borderId="21" xfId="0" applyNumberFormat="1" applyFont="1" applyFill="1" applyBorder="1" applyAlignment="1">
      <alignment horizontal="center" vertical="center" wrapText="1"/>
    </xf>
    <xf numFmtId="0" fontId="14" fillId="53" borderId="21" xfId="0" applyFont="1" applyFill="1" applyBorder="1" applyAlignment="1">
      <alignment vertical="center" wrapText="1"/>
    </xf>
    <xf numFmtId="3" fontId="14" fillId="53" borderId="21" xfId="64" applyNumberFormat="1" applyFont="1" applyFill="1" applyBorder="1" applyAlignment="1" applyProtection="1">
      <alignment horizontal="center" vertical="center" wrapText="1"/>
    </xf>
    <xf numFmtId="0" fontId="14" fillId="53" borderId="18" xfId="0" applyFont="1" applyFill="1" applyBorder="1" applyAlignment="1">
      <alignment horizontal="center" vertical="center" wrapText="1"/>
    </xf>
    <xf numFmtId="0" fontId="83" fillId="53" borderId="18" xfId="0" applyFont="1" applyFill="1" applyBorder="1" applyAlignment="1">
      <alignment horizontal="center" vertical="center" wrapText="1"/>
    </xf>
    <xf numFmtId="3" fontId="14" fillId="53" borderId="21" xfId="67" applyNumberFormat="1" applyFont="1" applyFill="1" applyBorder="1" applyAlignment="1" applyProtection="1">
      <alignment horizontal="center" vertical="center" wrapText="1"/>
    </xf>
    <xf numFmtId="0" fontId="14" fillId="52" borderId="18" xfId="0" applyFont="1" applyFill="1" applyBorder="1" applyAlignment="1">
      <alignment horizontal="center" vertical="center" wrapText="1"/>
    </xf>
    <xf numFmtId="0" fontId="37" fillId="53" borderId="24" xfId="0" applyFont="1" applyFill="1" applyBorder="1" applyAlignment="1">
      <alignment vertical="center"/>
    </xf>
    <xf numFmtId="0" fontId="38" fillId="53" borderId="24" xfId="0" applyFont="1" applyFill="1" applyBorder="1" applyAlignment="1">
      <alignment vertical="center" wrapText="1"/>
    </xf>
    <xf numFmtId="0" fontId="37" fillId="53" borderId="24" xfId="0" applyFont="1" applyFill="1" applyBorder="1" applyAlignment="1">
      <alignment horizontal="center" vertical="center"/>
    </xf>
    <xf numFmtId="0" fontId="38" fillId="53" borderId="24" xfId="0" applyFont="1" applyFill="1" applyBorder="1" applyAlignment="1">
      <alignment horizontal="center" vertical="center" wrapText="1"/>
    </xf>
    <xf numFmtId="0" fontId="37" fillId="53" borderId="31" xfId="0" applyFont="1" applyFill="1" applyBorder="1" applyAlignment="1">
      <alignment horizontal="center" vertical="center"/>
    </xf>
    <xf numFmtId="0" fontId="14" fillId="53" borderId="18" xfId="0" applyFont="1" applyFill="1" applyBorder="1" applyAlignment="1">
      <alignment vertical="center"/>
    </xf>
    <xf numFmtId="164" fontId="38" fillId="53" borderId="24" xfId="0" applyNumberFormat="1" applyFont="1" applyFill="1" applyBorder="1" applyAlignment="1">
      <alignment horizontal="center" vertical="center" wrapText="1"/>
    </xf>
    <xf numFmtId="0" fontId="34" fillId="53" borderId="21" xfId="0" applyFont="1" applyFill="1" applyBorder="1" applyAlignment="1">
      <alignment horizontal="center" vertical="center" wrapText="1"/>
    </xf>
    <xf numFmtId="0" fontId="39" fillId="53" borderId="21" xfId="0" applyFont="1" applyFill="1" applyBorder="1" applyAlignment="1">
      <alignment horizontal="center" vertical="center" wrapText="1"/>
    </xf>
    <xf numFmtId="4" fontId="14" fillId="0" borderId="21" xfId="0" applyNumberFormat="1" applyFont="1" applyBorder="1" applyAlignment="1">
      <alignment vertical="center"/>
    </xf>
    <xf numFmtId="17" fontId="34" fillId="0" borderId="22" xfId="0" applyNumberFormat="1" applyFont="1" applyBorder="1" applyAlignment="1">
      <alignment horizontal="center" vertical="center" wrapText="1"/>
    </xf>
    <xf numFmtId="0" fontId="34" fillId="0" borderId="22" xfId="0" applyFont="1" applyBorder="1" applyAlignment="1">
      <alignment horizontal="center" vertical="center" wrapText="1"/>
    </xf>
    <xf numFmtId="17" fontId="38" fillId="0" borderId="18" xfId="0" applyNumberFormat="1" applyFont="1" applyBorder="1" applyAlignment="1">
      <alignment horizontal="center" vertical="center" wrapText="1"/>
    </xf>
    <xf numFmtId="44" fontId="14" fillId="0" borderId="21" xfId="70" applyFont="1" applyFill="1" applyBorder="1" applyAlignment="1">
      <alignment vertical="center"/>
    </xf>
    <xf numFmtId="172" fontId="14" fillId="53" borderId="21" xfId="0" applyNumberFormat="1" applyFont="1" applyFill="1" applyBorder="1" applyAlignment="1">
      <alignment horizontal="center" vertical="center"/>
    </xf>
    <xf numFmtId="0" fontId="86" fillId="0" borderId="21" xfId="0" applyFont="1" applyBorder="1" applyAlignment="1">
      <alignment horizontal="center" vertical="center" wrapText="1"/>
    </xf>
    <xf numFmtId="2" fontId="9" fillId="0" borderId="0" xfId="0" applyNumberFormat="1" applyFont="1" applyAlignment="1">
      <alignment vertical="center"/>
    </xf>
    <xf numFmtId="0" fontId="34" fillId="0" borderId="0" xfId="0" applyFont="1" applyAlignment="1">
      <alignment horizontal="center" vertical="center" wrapText="1"/>
    </xf>
    <xf numFmtId="0" fontId="34" fillId="0" borderId="0" xfId="0" applyFont="1" applyAlignment="1">
      <alignment vertical="center" wrapText="1"/>
    </xf>
    <xf numFmtId="17" fontId="34" fillId="0" borderId="0" xfId="0" applyNumberFormat="1" applyFont="1" applyAlignment="1">
      <alignment horizontal="center" vertical="center" wrapText="1"/>
    </xf>
    <xf numFmtId="0" fontId="34" fillId="53" borderId="21" xfId="0" applyFont="1" applyFill="1" applyBorder="1" applyAlignment="1">
      <alignment vertical="center" wrapText="1"/>
    </xf>
    <xf numFmtId="170" fontId="34" fillId="53" borderId="21" xfId="0" applyNumberFormat="1" applyFont="1" applyFill="1" applyBorder="1" applyAlignment="1">
      <alignment vertical="center" wrapText="1"/>
    </xf>
    <xf numFmtId="0" fontId="81" fillId="0" borderId="21" xfId="0" applyFont="1" applyBorder="1" applyAlignment="1">
      <alignment horizontal="center" vertical="center" wrapText="1"/>
    </xf>
    <xf numFmtId="0" fontId="14" fillId="53" borderId="24" xfId="0" applyFont="1" applyFill="1" applyBorder="1" applyAlignment="1">
      <alignment horizontal="center" vertical="center"/>
    </xf>
    <xf numFmtId="0" fontId="14" fillId="0" borderId="21" xfId="0" applyFont="1" applyBorder="1" applyAlignment="1">
      <alignment horizontal="center" vertical="center"/>
    </xf>
    <xf numFmtId="0" fontId="14" fillId="0" borderId="21" xfId="0" applyFont="1" applyBorder="1" applyAlignment="1">
      <alignment horizontal="center" vertical="center" wrapText="1"/>
    </xf>
    <xf numFmtId="0" fontId="14" fillId="0" borderId="18" xfId="2" applyFont="1" applyBorder="1" applyAlignment="1">
      <alignment horizontal="center" vertical="center"/>
    </xf>
    <xf numFmtId="0" fontId="14" fillId="0" borderId="18" xfId="2" applyFont="1" applyBorder="1" applyAlignment="1">
      <alignment horizontal="center" vertical="center" wrapText="1"/>
    </xf>
    <xf numFmtId="0" fontId="7" fillId="48" borderId="21" xfId="5" applyFont="1" applyFill="1" applyBorder="1" applyAlignment="1" applyProtection="1">
      <alignment horizontal="center" vertical="center" wrapText="1"/>
    </xf>
    <xf numFmtId="0" fontId="14" fillId="52" borderId="21" xfId="0" applyFont="1" applyFill="1" applyBorder="1" applyAlignment="1">
      <alignment horizontal="center" vertical="center" wrapText="1"/>
    </xf>
    <xf numFmtId="0" fontId="14" fillId="53" borderId="21" xfId="0" applyFont="1" applyFill="1" applyBorder="1" applyAlignment="1">
      <alignment horizontal="center" vertical="center" wrapText="1"/>
    </xf>
    <xf numFmtId="0" fontId="13" fillId="8" borderId="21" xfId="2" applyFont="1" applyFill="1" applyBorder="1" applyAlignment="1">
      <alignment horizontal="center" vertical="center" wrapText="1"/>
    </xf>
    <xf numFmtId="0" fontId="13" fillId="9" borderId="21" xfId="0" applyFont="1" applyFill="1" applyBorder="1" applyAlignment="1">
      <alignment horizontal="center" vertical="center"/>
    </xf>
    <xf numFmtId="0" fontId="13" fillId="48" borderId="21" xfId="5" applyFont="1" applyFill="1" applyBorder="1" applyAlignment="1" applyProtection="1">
      <alignment horizontal="center" vertical="center" wrapText="1"/>
    </xf>
    <xf numFmtId="3" fontId="14" fillId="44" borderId="21" xfId="64" applyNumberFormat="1" applyFont="1" applyFill="1" applyBorder="1" applyAlignment="1" applyProtection="1">
      <alignment horizontal="center" vertical="center" wrapText="1"/>
    </xf>
    <xf numFmtId="0" fontId="14" fillId="0" borderId="21" xfId="0" applyFont="1" applyBorder="1" applyAlignment="1">
      <alignment horizontal="center" vertical="center"/>
    </xf>
    <xf numFmtId="0" fontId="36" fillId="0" borderId="21" xfId="0" applyFont="1" applyBorder="1" applyAlignment="1">
      <alignment horizontal="left" vertical="center" wrapText="1"/>
    </xf>
    <xf numFmtId="0" fontId="14" fillId="0" borderId="21" xfId="0" applyFont="1" applyBorder="1" applyAlignment="1">
      <alignment horizontal="left" vertical="center" wrapText="1"/>
    </xf>
    <xf numFmtId="0" fontId="14" fillId="0" borderId="21" xfId="0" applyFont="1" applyBorder="1" applyAlignment="1">
      <alignment horizontal="center" vertical="center" wrapText="1"/>
    </xf>
    <xf numFmtId="0" fontId="14" fillId="46" borderId="21" xfId="0" applyFont="1" applyFill="1" applyBorder="1" applyAlignment="1">
      <alignment horizontal="center" vertical="center"/>
    </xf>
    <xf numFmtId="0" fontId="41" fillId="45" borderId="23" xfId="2" applyFont="1" applyFill="1" applyBorder="1" applyAlignment="1">
      <alignment horizontal="center" vertical="center" wrapText="1"/>
    </xf>
    <xf numFmtId="0" fontId="41" fillId="45" borderId="31" xfId="2" applyFont="1" applyFill="1" applyBorder="1" applyAlignment="1">
      <alignment horizontal="center" vertical="center" wrapText="1"/>
    </xf>
    <xf numFmtId="0" fontId="41" fillId="45" borderId="24" xfId="2" applyFont="1" applyFill="1" applyBorder="1" applyAlignment="1">
      <alignment horizontal="center" vertical="center" wrapText="1"/>
    </xf>
    <xf numFmtId="0" fontId="41" fillId="45" borderId="32" xfId="2" applyFont="1" applyFill="1" applyBorder="1" applyAlignment="1">
      <alignment horizontal="center" vertical="center" wrapText="1"/>
    </xf>
    <xf numFmtId="0" fontId="41" fillId="45" borderId="0" xfId="2" applyFont="1" applyFill="1" applyAlignment="1">
      <alignment horizontal="center" vertical="center" wrapText="1"/>
    </xf>
    <xf numFmtId="0" fontId="15" fillId="0" borderId="0" xfId="2" applyFont="1" applyAlignment="1">
      <alignment horizontal="center" vertical="center"/>
    </xf>
    <xf numFmtId="0" fontId="13" fillId="2" borderId="1" xfId="2" applyFont="1" applyFill="1" applyBorder="1" applyAlignment="1">
      <alignment horizontal="center" vertical="center" wrapText="1"/>
    </xf>
    <xf numFmtId="0" fontId="13" fillId="2" borderId="4" xfId="2" applyFont="1" applyFill="1" applyBorder="1" applyAlignment="1">
      <alignment horizontal="center" vertical="center" wrapText="1"/>
    </xf>
    <xf numFmtId="0" fontId="14" fillId="0" borderId="18" xfId="2" applyFont="1" applyBorder="1" applyAlignment="1">
      <alignment horizontal="center" vertical="center"/>
    </xf>
    <xf numFmtId="0" fontId="13" fillId="9" borderId="8" xfId="2" applyFont="1" applyFill="1" applyBorder="1" applyAlignment="1">
      <alignment horizontal="left" vertical="center"/>
    </xf>
    <xf numFmtId="0" fontId="13" fillId="9" borderId="7" xfId="2" applyFont="1" applyFill="1" applyBorder="1" applyAlignment="1">
      <alignment horizontal="left" vertical="center"/>
    </xf>
    <xf numFmtId="0" fontId="14" fillId="9" borderId="8" xfId="2" applyFont="1" applyFill="1" applyBorder="1" applyAlignment="1">
      <alignment horizontal="center" vertical="center"/>
    </xf>
    <xf numFmtId="0" fontId="14" fillId="9" borderId="7" xfId="2" applyFont="1" applyFill="1" applyBorder="1" applyAlignment="1">
      <alignment horizontal="center" vertical="center"/>
    </xf>
    <xf numFmtId="0" fontId="14" fillId="9" borderId="9" xfId="2" applyFont="1" applyFill="1" applyBorder="1" applyAlignment="1">
      <alignment horizontal="center" vertical="center"/>
    </xf>
    <xf numFmtId="0" fontId="13" fillId="2" borderId="6" xfId="2" applyFont="1" applyFill="1" applyBorder="1" applyAlignment="1">
      <alignment horizontal="center" vertical="center" wrapText="1"/>
    </xf>
    <xf numFmtId="0" fontId="14" fillId="0" borderId="18" xfId="2" applyFont="1" applyBorder="1" applyAlignment="1">
      <alignment horizontal="center" vertical="center" wrapText="1"/>
    </xf>
    <xf numFmtId="0" fontId="13" fillId="4" borderId="1" xfId="2" applyFont="1" applyFill="1" applyBorder="1" applyAlignment="1">
      <alignment horizontal="center" vertical="center" wrapText="1"/>
    </xf>
    <xf numFmtId="0" fontId="13" fillId="4" borderId="4" xfId="2" applyFont="1" applyFill="1" applyBorder="1" applyAlignment="1">
      <alignment horizontal="center" vertical="center" wrapText="1"/>
    </xf>
    <xf numFmtId="0" fontId="13" fillId="3" borderId="1" xfId="2" applyFont="1" applyFill="1" applyBorder="1" applyAlignment="1">
      <alignment horizontal="center" vertical="center" wrapText="1"/>
    </xf>
    <xf numFmtId="0" fontId="12" fillId="0" borderId="0" xfId="2" applyFont="1" applyAlignment="1">
      <alignment horizontal="center" vertical="center"/>
    </xf>
    <xf numFmtId="0" fontId="34" fillId="53" borderId="22" xfId="0" applyFont="1" applyFill="1" applyBorder="1" applyAlignment="1">
      <alignment horizontal="center" vertical="center" wrapText="1"/>
    </xf>
    <xf numFmtId="0" fontId="34" fillId="53" borderId="35" xfId="0" applyFont="1" applyFill="1" applyBorder="1" applyAlignment="1">
      <alignment horizontal="center" vertical="center" wrapText="1"/>
    </xf>
    <xf numFmtId="0" fontId="14" fillId="53" borderId="22" xfId="0" applyFont="1" applyFill="1" applyBorder="1" applyAlignment="1">
      <alignment horizontal="center" vertical="center"/>
    </xf>
    <xf numFmtId="0" fontId="14" fillId="53" borderId="35" xfId="0" applyFont="1" applyFill="1" applyBorder="1" applyAlignment="1">
      <alignment horizontal="center" vertical="center"/>
    </xf>
    <xf numFmtId="0" fontId="7" fillId="8" borderId="18" xfId="2" applyFont="1" applyFill="1" applyBorder="1" applyAlignment="1">
      <alignment horizontal="center" vertical="center" wrapText="1"/>
    </xf>
    <xf numFmtId="0" fontId="7" fillId="8" borderId="19" xfId="2" applyFont="1" applyFill="1" applyBorder="1" applyAlignment="1">
      <alignment horizontal="center" vertical="center" wrapText="1"/>
    </xf>
    <xf numFmtId="0" fontId="7" fillId="8" borderId="25" xfId="2" applyFont="1" applyFill="1" applyBorder="1" applyAlignment="1">
      <alignment horizontal="center" vertical="center" wrapText="1"/>
    </xf>
    <xf numFmtId="0" fontId="7" fillId="8" borderId="27" xfId="2" applyFont="1" applyFill="1" applyBorder="1" applyAlignment="1">
      <alignment horizontal="center" vertical="center" wrapText="1"/>
    </xf>
    <xf numFmtId="0" fontId="31" fillId="9" borderId="23" xfId="0" applyFont="1" applyFill="1" applyBorder="1" applyAlignment="1">
      <alignment horizontal="center" vertical="center"/>
    </xf>
    <xf numFmtId="0" fontId="31" fillId="9" borderId="24" xfId="0" applyFont="1" applyFill="1" applyBorder="1" applyAlignment="1">
      <alignment horizontal="center" vertical="center"/>
    </xf>
    <xf numFmtId="0" fontId="7" fillId="48" borderId="23" xfId="5" applyFont="1" applyFill="1" applyBorder="1" applyAlignment="1" applyProtection="1">
      <alignment horizontal="center" vertical="center" wrapText="1"/>
    </xf>
    <xf numFmtId="0" fontId="7" fillId="48" borderId="24" xfId="5" applyFont="1" applyFill="1" applyBorder="1" applyAlignment="1" applyProtection="1">
      <alignment horizontal="center" vertical="center" wrapText="1"/>
    </xf>
    <xf numFmtId="0" fontId="7" fillId="48" borderId="21" xfId="5" applyFont="1" applyFill="1" applyBorder="1" applyAlignment="1" applyProtection="1">
      <alignment horizontal="center" vertical="center" wrapText="1"/>
    </xf>
    <xf numFmtId="0" fontId="13" fillId="49" borderId="0" xfId="2" applyFont="1" applyFill="1" applyAlignment="1">
      <alignment horizontal="center" vertical="center"/>
    </xf>
    <xf numFmtId="0" fontId="7" fillId="8" borderId="26" xfId="2" applyFont="1" applyFill="1" applyBorder="1" applyAlignment="1">
      <alignment horizontal="center" vertical="center" wrapText="1"/>
    </xf>
    <xf numFmtId="0" fontId="7" fillId="8" borderId="28" xfId="2" applyFont="1" applyFill="1" applyBorder="1" applyAlignment="1">
      <alignment horizontal="center" vertical="center" wrapText="1"/>
    </xf>
    <xf numFmtId="0" fontId="7" fillId="8" borderId="29" xfId="2" applyFont="1" applyFill="1" applyBorder="1" applyAlignment="1">
      <alignment horizontal="center" vertical="center" wrapText="1"/>
    </xf>
    <xf numFmtId="0" fontId="7" fillId="8" borderId="30" xfId="2" applyFont="1" applyFill="1" applyBorder="1" applyAlignment="1">
      <alignment horizontal="center" vertical="center" wrapText="1"/>
    </xf>
    <xf numFmtId="0" fontId="14" fillId="53" borderId="37" xfId="0" applyFont="1" applyFill="1" applyBorder="1" applyAlignment="1">
      <alignment horizontal="center" vertical="center" wrapText="1"/>
    </xf>
    <xf numFmtId="0" fontId="14" fillId="53" borderId="38" xfId="0" applyFont="1" applyFill="1" applyBorder="1" applyAlignment="1">
      <alignment horizontal="center" vertical="center" wrapText="1"/>
    </xf>
    <xf numFmtId="0" fontId="83" fillId="53" borderId="39" xfId="0" applyFont="1" applyFill="1" applyBorder="1" applyAlignment="1">
      <alignment horizontal="center" vertical="center" wrapText="1"/>
    </xf>
    <xf numFmtId="0" fontId="83" fillId="53" borderId="40" xfId="0" applyFont="1" applyFill="1" applyBorder="1" applyAlignment="1">
      <alignment horizontal="center" vertical="center" wrapText="1"/>
    </xf>
    <xf numFmtId="0" fontId="14" fillId="53" borderId="22" xfId="0" applyFont="1" applyFill="1" applyBorder="1" applyAlignment="1">
      <alignment horizontal="center" vertical="center" wrapText="1"/>
    </xf>
    <xf numFmtId="0" fontId="14" fillId="53" borderId="35" xfId="0" applyFont="1" applyFill="1" applyBorder="1" applyAlignment="1">
      <alignment horizontal="center" vertical="center" wrapText="1"/>
    </xf>
    <xf numFmtId="170" fontId="14" fillId="53" borderId="22" xfId="0" applyNumberFormat="1" applyFont="1" applyFill="1" applyBorder="1" applyAlignment="1">
      <alignment horizontal="center" vertical="center" wrapText="1"/>
    </xf>
    <xf numFmtId="170" fontId="14" fillId="53" borderId="35" xfId="0" applyNumberFormat="1" applyFont="1" applyFill="1" applyBorder="1" applyAlignment="1">
      <alignment horizontal="center" vertical="center" wrapText="1"/>
    </xf>
    <xf numFmtId="17" fontId="34" fillId="53" borderId="22" xfId="0" applyNumberFormat="1" applyFont="1" applyFill="1" applyBorder="1" applyAlignment="1">
      <alignment horizontal="center" vertical="center" wrapText="1"/>
    </xf>
    <xf numFmtId="17" fontId="34" fillId="53" borderId="35" xfId="0" applyNumberFormat="1" applyFont="1" applyFill="1" applyBorder="1" applyAlignment="1">
      <alignment horizontal="center" vertical="center" wrapText="1"/>
    </xf>
    <xf numFmtId="3" fontId="14" fillId="53" borderId="22" xfId="64" applyNumberFormat="1" applyFont="1" applyFill="1" applyBorder="1" applyAlignment="1" applyProtection="1">
      <alignment horizontal="center" vertical="center" wrapText="1"/>
    </xf>
    <xf numFmtId="3" fontId="14" fillId="53" borderId="35" xfId="64" applyNumberFormat="1" applyFont="1" applyFill="1" applyBorder="1" applyAlignment="1" applyProtection="1">
      <alignment horizontal="center" vertical="center" wrapText="1"/>
    </xf>
    <xf numFmtId="3" fontId="14" fillId="53" borderId="22" xfId="67" applyNumberFormat="1" applyFont="1" applyFill="1" applyBorder="1" applyAlignment="1" applyProtection="1">
      <alignment horizontal="center" vertical="center" wrapText="1"/>
    </xf>
    <xf numFmtId="3" fontId="14" fillId="53" borderId="35" xfId="67" applyNumberFormat="1" applyFont="1" applyFill="1" applyBorder="1" applyAlignment="1" applyProtection="1">
      <alignment horizontal="center" vertical="center" wrapText="1"/>
    </xf>
    <xf numFmtId="0" fontId="13" fillId="50" borderId="0" xfId="2" applyFont="1" applyFill="1" applyAlignment="1">
      <alignment horizontal="center" vertical="center"/>
    </xf>
    <xf numFmtId="0" fontId="13" fillId="8" borderId="21" xfId="2" applyFont="1" applyFill="1" applyBorder="1" applyAlignment="1">
      <alignment horizontal="center" vertical="center" wrapText="1"/>
    </xf>
    <xf numFmtId="0" fontId="80" fillId="48" borderId="18" xfId="0" applyFont="1" applyFill="1" applyBorder="1" applyAlignment="1">
      <alignment horizontal="center" vertical="center"/>
    </xf>
    <xf numFmtId="0" fontId="13" fillId="9" borderId="21" xfId="0" applyFont="1" applyFill="1" applyBorder="1" applyAlignment="1">
      <alignment horizontal="center" vertical="center"/>
    </xf>
    <xf numFmtId="0" fontId="13" fillId="48" borderId="21" xfId="5" applyFont="1" applyFill="1" applyBorder="1" applyAlignment="1" applyProtection="1">
      <alignment horizontal="center" vertical="center" wrapText="1"/>
    </xf>
    <xf numFmtId="0" fontId="13" fillId="48" borderId="23" xfId="5" applyFont="1" applyFill="1" applyBorder="1" applyAlignment="1" applyProtection="1">
      <alignment horizontal="center" vertical="center" wrapText="1"/>
    </xf>
    <xf numFmtId="0" fontId="14" fillId="52" borderId="21" xfId="0" applyFont="1" applyFill="1" applyBorder="1" applyAlignment="1">
      <alignment horizontal="center" vertical="center" wrapText="1"/>
    </xf>
    <xf numFmtId="0" fontId="14" fillId="53" borderId="21" xfId="0" applyFont="1" applyFill="1" applyBorder="1" applyAlignment="1">
      <alignment horizontal="center" vertical="center" wrapText="1"/>
    </xf>
    <xf numFmtId="0" fontId="13" fillId="51" borderId="36" xfId="2" applyFont="1" applyFill="1" applyBorder="1" applyAlignment="1">
      <alignment horizontal="center" vertical="center"/>
    </xf>
    <xf numFmtId="3" fontId="14" fillId="44" borderId="21" xfId="64" applyNumberFormat="1" applyFont="1" applyFill="1" applyBorder="1" applyAlignment="1" applyProtection="1">
      <alignment horizontal="center" vertical="center" wrapText="1"/>
    </xf>
    <xf numFmtId="0" fontId="36" fillId="0" borderId="21" xfId="0" applyFont="1" applyBorder="1" applyAlignment="1">
      <alignment horizontal="center" vertical="center"/>
    </xf>
    <xf numFmtId="0" fontId="36" fillId="0" borderId="21" xfId="0" applyFont="1" applyBorder="1" applyAlignment="1">
      <alignment vertical="center"/>
    </xf>
    <xf numFmtId="0" fontId="36" fillId="0" borderId="21" xfId="0" applyFont="1" applyBorder="1" applyAlignment="1">
      <alignment vertical="center" wrapText="1"/>
    </xf>
    <xf numFmtId="0" fontId="36" fillId="0" borderId="21" xfId="0" applyFont="1" applyBorder="1" applyAlignment="1">
      <alignment horizontal="center" vertical="center" wrapText="1"/>
    </xf>
    <xf numFmtId="0" fontId="87" fillId="0" borderId="21" xfId="0" applyFont="1" applyBorder="1" applyAlignment="1">
      <alignment horizontal="center" vertical="center" wrapText="1"/>
    </xf>
    <xf numFmtId="170" fontId="36" fillId="0" borderId="21" xfId="0" applyNumberFormat="1" applyFont="1" applyBorder="1" applyAlignment="1">
      <alignment vertical="center" wrapText="1"/>
    </xf>
    <xf numFmtId="170" fontId="36" fillId="0" borderId="21" xfId="0" applyNumberFormat="1" applyFont="1" applyBorder="1" applyAlignment="1">
      <alignment vertical="center"/>
    </xf>
    <xf numFmtId="17" fontId="36" fillId="0" borderId="21" xfId="0" applyNumberFormat="1" applyFont="1" applyBorder="1" applyAlignment="1">
      <alignment horizontal="center" vertical="center" wrapText="1"/>
    </xf>
    <xf numFmtId="0" fontId="27" fillId="0" borderId="21" xfId="0" applyFont="1" applyBorder="1" applyAlignment="1">
      <alignment horizontal="center" vertical="center" wrapText="1"/>
    </xf>
    <xf numFmtId="0" fontId="88" fillId="0" borderId="18" xfId="0" applyFont="1" applyBorder="1" applyAlignment="1">
      <alignment horizontal="center" vertical="center" wrapText="1"/>
    </xf>
    <xf numFmtId="0" fontId="89" fillId="0" borderId="0" xfId="0" applyFont="1" applyAlignment="1">
      <alignment vertical="center"/>
    </xf>
  </cellXfs>
  <cellStyles count="71">
    <cellStyle name="20% - Ênfase1" xfId="21" builtinId="30" customBuiltin="1"/>
    <cellStyle name="20% - Ênfase1 2" xfId="50" xr:uid="{00000000-0005-0000-0000-000001000000}"/>
    <cellStyle name="20% - Ênfase2" xfId="25" builtinId="34" customBuiltin="1"/>
    <cellStyle name="20% - Ênfase2 2" xfId="52" xr:uid="{00000000-0005-0000-0000-000003000000}"/>
    <cellStyle name="20% - Ênfase3" xfId="29" builtinId="38" customBuiltin="1"/>
    <cellStyle name="20% - Ênfase3 2" xfId="54" xr:uid="{00000000-0005-0000-0000-000005000000}"/>
    <cellStyle name="20% - Ênfase4" xfId="33" builtinId="42" customBuiltin="1"/>
    <cellStyle name="20% - Ênfase4 2" xfId="56" xr:uid="{00000000-0005-0000-0000-000007000000}"/>
    <cellStyle name="20% - Ênfase5" xfId="37" builtinId="46" customBuiltin="1"/>
    <cellStyle name="20% - Ênfase5 2" xfId="58" xr:uid="{00000000-0005-0000-0000-000009000000}"/>
    <cellStyle name="20% - Ênfase6" xfId="41" builtinId="50" customBuiltin="1"/>
    <cellStyle name="20% - Ênfase6 2" xfId="60" xr:uid="{00000000-0005-0000-0000-00000B000000}"/>
    <cellStyle name="40% - Ênfase1" xfId="22" builtinId="31" customBuiltin="1"/>
    <cellStyle name="40% - Ênfase1 2" xfId="51" xr:uid="{00000000-0005-0000-0000-00000D000000}"/>
    <cellStyle name="40% - Ênfase2" xfId="26" builtinId="35" customBuiltin="1"/>
    <cellStyle name="40% - Ênfase2 2" xfId="53" xr:uid="{00000000-0005-0000-0000-00000F000000}"/>
    <cellStyle name="40% - Ênfase3" xfId="30" builtinId="39" customBuiltin="1"/>
    <cellStyle name="40% - Ênfase3 2" xfId="55" xr:uid="{00000000-0005-0000-0000-000011000000}"/>
    <cellStyle name="40% - Ênfase4" xfId="34" builtinId="43" customBuiltin="1"/>
    <cellStyle name="40% - Ênfase4 2" xfId="57" xr:uid="{00000000-0005-0000-0000-000013000000}"/>
    <cellStyle name="40% - Ênfase5" xfId="38" builtinId="47" customBuiltin="1"/>
    <cellStyle name="40% - Ênfase5 2" xfId="59" xr:uid="{00000000-0005-0000-0000-000015000000}"/>
    <cellStyle name="40% - Ênfase6" xfId="42" builtinId="51" customBuiltin="1"/>
    <cellStyle name="40% - Ênfase6 2" xfId="61" xr:uid="{00000000-0005-0000-0000-000017000000}"/>
    <cellStyle name="60% - Ênfase1" xfId="23" builtinId="32" customBuiltin="1"/>
    <cellStyle name="60% - Ênfase2" xfId="27" builtinId="36" customBuiltin="1"/>
    <cellStyle name="60% - Ênfase3" xfId="31" builtinId="40" customBuiltin="1"/>
    <cellStyle name="60% - Ênfase4" xfId="35" builtinId="44" customBuiltin="1"/>
    <cellStyle name="60% - Ênfase5" xfId="39" builtinId="48" customBuiltin="1"/>
    <cellStyle name="60% - Ênfase6" xfId="43" builtinId="52" customBuiltin="1"/>
    <cellStyle name="Bom" xfId="3" builtinId="26" customBuiltin="1"/>
    <cellStyle name="Cálculo" xfId="15" builtinId="22" customBuiltin="1"/>
    <cellStyle name="Célula de Verificação" xfId="17" builtinId="23" customBuiltin="1"/>
    <cellStyle name="Célula Vinculada" xfId="16" builtinId="24" customBuiltin="1"/>
    <cellStyle name="Ênfase1" xfId="20" builtinId="29" customBuiltin="1"/>
    <cellStyle name="Ênfase2" xfId="24" builtinId="33" customBuiltin="1"/>
    <cellStyle name="Ênfase3" xfId="28" builtinId="37" customBuiltin="1"/>
    <cellStyle name="Ênfase4" xfId="32" builtinId="41" customBuiltin="1"/>
    <cellStyle name="Ênfase5" xfId="36" builtinId="45" customBuiltin="1"/>
    <cellStyle name="Ênfase6" xfId="40" builtinId="49" customBuiltin="1"/>
    <cellStyle name="Entrada" xfId="13" builtinId="20" customBuiltin="1"/>
    <cellStyle name="Moeda" xfId="70" builtinId="4"/>
    <cellStyle name="Moeda 2" xfId="45" xr:uid="{00000000-0005-0000-0000-00002B000000}"/>
    <cellStyle name="Neutro" xfId="4" builtinId="28" customBuiltin="1"/>
    <cellStyle name="Normal" xfId="0" builtinId="0"/>
    <cellStyle name="Normal 2" xfId="6" xr:uid="{00000000-0005-0000-0000-00002E000000}"/>
    <cellStyle name="Normal 2 2" xfId="46" xr:uid="{00000000-0005-0000-0000-00002F000000}"/>
    <cellStyle name="Normal 2 3" xfId="62" xr:uid="{00000000-0005-0000-0000-000030000000}"/>
    <cellStyle name="Normal 2 4" xfId="66" xr:uid="{00000000-0005-0000-0000-000031000000}"/>
    <cellStyle name="Normal 3" xfId="68" xr:uid="{00000000-0005-0000-0000-000032000000}"/>
    <cellStyle name="Normal 4" xfId="65" xr:uid="{00000000-0005-0000-0000-000033000000}"/>
    <cellStyle name="Nota" xfId="5" builtinId="10"/>
    <cellStyle name="Nota 2" xfId="47" xr:uid="{00000000-0005-0000-0000-000035000000}"/>
    <cellStyle name="Nota 2 2" xfId="63" xr:uid="{00000000-0005-0000-0000-000036000000}"/>
    <cellStyle name="Nota 3" xfId="49" xr:uid="{00000000-0005-0000-0000-000037000000}"/>
    <cellStyle name="Porcentagem" xfId="69" builtinId="5"/>
    <cellStyle name="Ruim" xfId="12" builtinId="27" customBuiltin="1"/>
    <cellStyle name="Saída" xfId="14" builtinId="21" customBuiltin="1"/>
    <cellStyle name="Separador de milhares 2" xfId="64" xr:uid="{00000000-0005-0000-0000-00003B000000}"/>
    <cellStyle name="Separador de milhares 2 2" xfId="67" xr:uid="{00000000-0005-0000-0000-00003C000000}"/>
    <cellStyle name="Texto de Aviso" xfId="18" builtinId="11" customBuiltin="1"/>
    <cellStyle name="Texto Explicativo" xfId="2" builtinId="53" customBuiltin="1"/>
    <cellStyle name="Texto Explicativo 2" xfId="48" xr:uid="{00000000-0005-0000-0000-00003F000000}"/>
    <cellStyle name="Texto Explicativo 3" xfId="44" xr:uid="{00000000-0005-0000-0000-000040000000}"/>
    <cellStyle name="Título" xfId="7" builtinId="15" customBuiltin="1"/>
    <cellStyle name="Título 1" xfId="8" builtinId="16" customBuiltin="1"/>
    <cellStyle name="Título 2" xfId="9" builtinId="17" customBuiltin="1"/>
    <cellStyle name="Título 3" xfId="10" builtinId="18" customBuiltin="1"/>
    <cellStyle name="Título 4" xfId="11" builtinId="19" customBuiltin="1"/>
    <cellStyle name="Total" xfId="19" builtinId="25" customBuiltin="1"/>
    <cellStyle name="Vírgula" xfId="1" builtinId="3"/>
  </cellStyles>
  <dxfs count="29">
    <dxf>
      <font>
        <b val="0"/>
        <outline val="0"/>
        <shadow val="0"/>
        <u val="none"/>
        <vertAlign val="baseline"/>
        <sz val="12"/>
        <color rgb="FFFF0000"/>
      </font>
      <fill>
        <patternFill patternType="none">
          <fgColor indexed="64"/>
          <bgColor indexed="65"/>
        </patternFill>
      </fill>
      <alignment horizontal="general" vertical="top" textRotation="0" wrapText="1" indent="0" justifyLastLine="0" shrinkToFit="0" readingOrder="0"/>
    </dxf>
    <dxf>
      <font>
        <b val="0"/>
        <outline val="0"/>
        <shadow val="0"/>
        <u val="none"/>
        <vertAlign val="baseline"/>
        <sz val="12"/>
        <color rgb="FFFF0000"/>
      </font>
      <fill>
        <patternFill patternType="none">
          <fgColor indexed="64"/>
          <bgColor indexed="65"/>
        </patternFill>
      </fill>
      <alignment horizontal="general" vertical="top" textRotation="0" wrapText="1" indent="0" justifyLastLine="0" shrinkToFit="0" readingOrder="0"/>
    </dxf>
    <dxf>
      <font>
        <b val="0"/>
        <outline val="0"/>
        <shadow val="0"/>
        <u val="none"/>
        <vertAlign val="baseline"/>
        <sz val="12"/>
        <color rgb="FFFF0000"/>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2"/>
        <color rgb="FFFF0000"/>
        <name val="Calibri"/>
        <scheme val="none"/>
      </font>
      <fill>
        <patternFill patternType="none">
          <fgColor indexed="64"/>
          <bgColor indexed="65"/>
        </patternFill>
      </fill>
      <alignment horizontal="center" vertical="top" textRotation="0" wrapText="1" indent="0" justifyLastLine="0" shrinkToFit="0" readingOrder="0"/>
    </dxf>
    <dxf>
      <font>
        <b val="0"/>
        <outline val="0"/>
        <shadow val="0"/>
        <u val="none"/>
        <vertAlign val="baseline"/>
        <sz val="12"/>
        <color rgb="FFFF0000"/>
      </font>
      <fill>
        <patternFill patternType="none">
          <fgColor indexed="64"/>
          <bgColor indexed="65"/>
        </patternFill>
      </fill>
      <alignment horizontal="center" vertical="top" textRotation="0" wrapText="1" indent="0" justifyLastLine="0" shrinkToFit="0" readingOrder="0"/>
    </dxf>
    <dxf>
      <font>
        <b val="0"/>
        <outline val="0"/>
        <shadow val="0"/>
        <u val="none"/>
        <vertAlign val="baseline"/>
        <sz val="12"/>
        <color rgb="FFFF0000"/>
      </font>
      <fill>
        <patternFill patternType="none">
          <fgColor indexed="64"/>
          <bgColor indexed="65"/>
        </patternFill>
      </fill>
      <alignment horizontal="center" vertical="top" textRotation="0" wrapText="1" indent="0" justifyLastLine="0" shrinkToFit="0" readingOrder="0"/>
    </dxf>
    <dxf>
      <font>
        <b val="0"/>
        <outline val="0"/>
        <shadow val="0"/>
        <u val="none"/>
        <vertAlign val="baseline"/>
        <sz val="12"/>
        <color rgb="FFFF0000"/>
      </font>
      <fill>
        <patternFill patternType="none">
          <fgColor indexed="64"/>
          <bgColor indexed="65"/>
        </patternFill>
      </fill>
      <alignment horizontal="center" vertical="top" textRotation="0" wrapText="1" indent="0" justifyLastLine="0" shrinkToFit="0" readingOrder="0"/>
    </dxf>
    <dxf>
      <font>
        <b val="0"/>
        <outline val="0"/>
        <shadow val="0"/>
        <u val="none"/>
        <vertAlign val="baseline"/>
        <sz val="12"/>
        <color rgb="FFFF0000"/>
      </font>
      <fill>
        <patternFill patternType="none">
          <fgColor indexed="64"/>
          <bgColor indexed="65"/>
        </patternFill>
      </fill>
      <alignment horizontal="center" vertical="top" textRotation="0" wrapText="1" indent="0" justifyLastLine="0" shrinkToFit="0" readingOrder="0"/>
    </dxf>
    <dxf>
      <font>
        <b val="0"/>
        <outline val="0"/>
        <shadow val="0"/>
        <u val="none"/>
        <vertAlign val="baseline"/>
        <sz val="12"/>
        <color rgb="FFFF0000"/>
      </font>
      <fill>
        <patternFill patternType="none">
          <fgColor indexed="64"/>
          <bgColor indexed="65"/>
        </patternFill>
      </fill>
      <alignment horizontal="center" vertical="top" textRotation="0" wrapText="1" indent="0" justifyLastLine="0" shrinkToFit="0" readingOrder="0"/>
    </dxf>
    <dxf>
      <font>
        <b val="0"/>
        <outline val="0"/>
        <shadow val="0"/>
        <u val="none"/>
        <vertAlign val="baseline"/>
        <sz val="12"/>
        <color rgb="FFFF0000"/>
      </font>
      <fill>
        <patternFill patternType="none">
          <fgColor indexed="64"/>
          <bgColor indexed="65"/>
        </patternFill>
      </fill>
      <alignment horizontal="center" vertical="top" textRotation="0" wrapText="1" indent="0" justifyLastLine="0" shrinkToFit="0" readingOrder="0"/>
    </dxf>
    <dxf>
      <font>
        <b val="0"/>
        <outline val="0"/>
        <shadow val="0"/>
        <u val="none"/>
        <vertAlign val="baseline"/>
        <sz val="12"/>
        <color rgb="FFFF0000"/>
      </font>
      <fill>
        <patternFill patternType="none">
          <fgColor indexed="64"/>
          <bgColor indexed="65"/>
        </patternFill>
      </fill>
      <alignment horizontal="general" vertical="top" textRotation="0" wrapText="1" indent="0" justifyLastLine="0" shrinkToFit="0" readingOrder="0"/>
    </dxf>
    <dxf>
      <font>
        <b val="0"/>
        <outline val="0"/>
        <shadow val="0"/>
        <u val="none"/>
        <vertAlign val="baseline"/>
        <sz val="12"/>
        <color rgb="FFFF0000"/>
      </font>
      <fill>
        <patternFill patternType="none">
          <fgColor indexed="64"/>
          <bgColor indexed="65"/>
        </patternFill>
      </fill>
      <alignment horizontal="general" vertical="top" textRotation="0" wrapText="1" indent="0" justifyLastLine="0" shrinkToFit="0" readingOrder="0"/>
    </dxf>
    <dxf>
      <font>
        <b val="0"/>
        <outline val="0"/>
        <shadow val="0"/>
        <u val="none"/>
        <vertAlign val="baseline"/>
        <sz val="12"/>
        <color rgb="FFFF0000"/>
      </font>
      <fill>
        <patternFill patternType="none">
          <fgColor indexed="64"/>
          <bgColor indexed="65"/>
        </patternFill>
      </fill>
      <alignment horizontal="general" vertical="top" textRotation="0" wrapText="1" indent="0" justifyLastLine="0" shrinkToFit="0" readingOrder="0"/>
    </dxf>
    <dxf>
      <font>
        <b val="0"/>
        <outline val="0"/>
        <shadow val="0"/>
        <u val="none"/>
        <vertAlign val="baseline"/>
        <sz val="12"/>
        <color rgb="FFFF0000"/>
      </font>
      <fill>
        <patternFill patternType="none">
          <fgColor indexed="64"/>
          <bgColor indexed="65"/>
        </patternFill>
      </fill>
      <alignment horizontal="general" vertical="top" textRotation="0" wrapText="1" indent="0" justifyLastLine="0" shrinkToFit="0" readingOrder="0"/>
    </dxf>
    <dxf>
      <font>
        <b val="0"/>
        <outline val="0"/>
        <shadow val="0"/>
        <u val="none"/>
        <vertAlign val="baseline"/>
        <sz val="12"/>
        <color rgb="FFFF0000"/>
      </font>
      <fill>
        <patternFill patternType="none">
          <fgColor indexed="64"/>
          <bgColor indexed="65"/>
        </patternFill>
      </fill>
      <alignment horizontal="general" vertical="top" textRotation="0" wrapText="1" indent="0" justifyLastLine="0" shrinkToFit="0" readingOrder="0"/>
    </dxf>
    <dxf>
      <font>
        <b val="0"/>
        <outline val="0"/>
        <shadow val="0"/>
        <u val="none"/>
        <vertAlign val="baseline"/>
        <sz val="12"/>
        <color rgb="FFFF0000"/>
      </font>
      <fill>
        <patternFill patternType="none">
          <fgColor indexed="64"/>
          <bgColor indexed="65"/>
        </patternFill>
      </fill>
      <alignment horizontal="general" vertical="top" textRotation="0" wrapText="1" indent="0" justifyLastLine="0" shrinkToFit="0" readingOrder="0"/>
    </dxf>
    <dxf>
      <font>
        <b val="0"/>
        <outline val="0"/>
        <shadow val="0"/>
        <u val="none"/>
        <vertAlign val="baseline"/>
        <sz val="12"/>
        <color rgb="FFFF0000"/>
      </font>
      <fill>
        <patternFill patternType="none">
          <fgColor indexed="64"/>
          <bgColor indexed="65"/>
        </patternFill>
      </fill>
      <alignment horizontal="general" vertical="top" textRotation="0" wrapText="1" indent="0" justifyLastLine="0" shrinkToFit="0" readingOrder="0"/>
    </dxf>
    <dxf>
      <font>
        <b val="0"/>
        <outline val="0"/>
        <shadow val="0"/>
        <u val="none"/>
        <vertAlign val="baseline"/>
        <sz val="12"/>
        <color rgb="FFFF0000"/>
      </font>
      <fill>
        <patternFill patternType="none">
          <fgColor indexed="64"/>
          <bgColor indexed="65"/>
        </patternFill>
      </fill>
      <alignment horizontal="general" vertical="top" textRotation="0" wrapText="1" indent="0" justifyLastLine="0" shrinkToFit="0" readingOrder="0"/>
    </dxf>
    <dxf>
      <font>
        <b val="0"/>
        <strike val="0"/>
        <outline val="0"/>
        <shadow val="0"/>
        <u val="none"/>
        <vertAlign val="baseline"/>
        <sz val="22"/>
        <color auto="1"/>
        <name val="Calibri"/>
        <scheme val="none"/>
      </font>
      <fill>
        <patternFill patternType="solid">
          <fgColor indexed="64"/>
          <bgColor theme="0" tint="-0.34998626667073579"/>
        </patternFill>
      </fill>
      <alignment horizontal="general" vertical="top" textRotation="0" wrapText="1" indent="0" justifyLastLine="0" shrinkToFit="0" readingOrder="0"/>
    </dxf>
    <dxf>
      <font>
        <b/>
        <strike val="0"/>
        <outline val="0"/>
        <shadow val="0"/>
        <u val="none"/>
        <vertAlign val="baseline"/>
        <sz val="18"/>
        <color rgb="FFFF0000"/>
        <name val="Calibri"/>
        <scheme val="none"/>
      </font>
      <fill>
        <patternFill patternType="none">
          <fgColor indexed="64"/>
          <bgColor indexed="65"/>
        </patternFill>
      </fill>
      <alignment horizontal="center" vertical="center" textRotation="0" wrapText="1" indent="0" justifyLastLine="0" shrinkToFit="0" readingOrder="0"/>
    </dxf>
    <dxf>
      <font>
        <b val="0"/>
        <outline val="0"/>
        <shadow val="0"/>
        <u val="none"/>
        <vertAlign val="baseline"/>
        <sz val="12"/>
      </font>
      <alignment horizontal="left" vertical="center" textRotation="0" wrapText="1" indent="0" justifyLastLine="0" shrinkToFit="0" readingOrder="0"/>
    </dxf>
    <dxf>
      <font>
        <b/>
        <i val="0"/>
        <strike val="0"/>
        <condense val="0"/>
        <extend val="0"/>
        <outline val="0"/>
        <shadow val="0"/>
        <u val="none"/>
        <vertAlign val="baseline"/>
        <sz val="12"/>
        <color rgb="FFFF0000"/>
        <name val="Calibri"/>
        <scheme val="none"/>
      </font>
      <fill>
        <patternFill patternType="none">
          <fgColor indexed="64"/>
          <bgColor indexed="65"/>
        </patternFill>
      </fill>
      <alignment horizontal="center" vertical="center" textRotation="0" wrapText="1" indent="0" justifyLastLine="0" shrinkToFit="0" readingOrder="0"/>
    </dxf>
    <dxf>
      <alignment vertical="center" textRotation="0" wrapText="1" indent="0" justifyLastLine="0" shrinkToFit="0" readingOrder="0"/>
    </dxf>
    <dxf>
      <font>
        <b val="0"/>
        <strike val="0"/>
        <outline val="0"/>
        <shadow val="0"/>
        <u val="none"/>
        <vertAlign val="baseline"/>
        <sz val="12"/>
      </font>
      <alignment horizontal="center" vertical="center" textRotation="0" wrapText="1" indent="0" justifyLastLine="0" shrinkToFit="0" readingOrder="0"/>
    </dxf>
    <dxf>
      <font>
        <b val="0"/>
        <outline val="0"/>
        <shadow val="0"/>
        <u val="none"/>
        <vertAlign val="baseline"/>
        <sz val="12"/>
      </font>
      <alignment horizontal="center" vertical="center" textRotation="0" wrapText="1" indent="0" justifyLastLine="0" shrinkToFit="0" readingOrder="0"/>
    </dxf>
    <dxf>
      <font>
        <b/>
        <strike val="0"/>
        <outline val="0"/>
        <shadow val="0"/>
        <u val="none"/>
        <vertAlign val="baseline"/>
        <sz val="14"/>
        <color auto="1"/>
        <name val="Calibri"/>
        <scheme val="none"/>
      </font>
      <alignment horizontal="center" vertical="center" textRotation="0" wrapText="1" indent="0" justifyLastLine="0" shrinkToFit="0" readingOrder="0"/>
    </dxf>
    <dxf>
      <border outline="0">
        <bottom style="thin">
          <color auto="1"/>
        </bottom>
      </border>
    </dxf>
    <dxf>
      <font>
        <b val="0"/>
        <outline val="0"/>
        <shadow val="0"/>
        <u val="none"/>
        <vertAlign val="baseline"/>
        <sz val="12"/>
      </font>
      <alignment horizontal="general" vertical="top" textRotation="0" wrapText="1" indent="0" justifyLastLine="0" shrinkToFit="0" readingOrder="0"/>
    </dxf>
    <dxf>
      <font>
        <b val="0"/>
        <strike val="0"/>
        <outline val="0"/>
        <shadow val="0"/>
        <u val="none"/>
        <vertAlign val="baseline"/>
        <sz val="16"/>
        <color rgb="FF000000"/>
        <name val="Calibri"/>
        <scheme val="none"/>
      </font>
      <alignment horizontal="general" vertical="top" textRotation="0" wrapText="1" indent="0" justifyLastLine="0" shrinkToFit="0" readingOrder="0"/>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5E0B4"/>
      <rgbColor rgb="FF808080"/>
      <rgbColor rgb="FF9999FF"/>
      <rgbColor rgb="FF993366"/>
      <rgbColor rgb="FFFBE5D6"/>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E2F0D9"/>
      <rgbColor rgb="FFFFFF99"/>
      <rgbColor rgb="FF99CCFF"/>
      <rgbColor rgb="FFFF99CC"/>
      <rgbColor rgb="FFCC99FF"/>
      <rgbColor rgb="FFF4B183"/>
      <rgbColor rgb="FF3366FF"/>
      <rgbColor rgb="FF33CCCC"/>
      <rgbColor rgb="FF99CC00"/>
      <rgbColor rgb="FFFFCC00"/>
      <rgbColor rgb="FFFF9900"/>
      <rgbColor rgb="FFFF6600"/>
      <rgbColor rgb="FF666699"/>
      <rgbColor rgb="FFA5A5A5"/>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2" displayName="Tabela2" ref="A2:Z125" totalsRowShown="0" headerRowDxfId="28" dataDxfId="27" tableBorderDxfId="26">
  <autoFilter ref="A2:Z125" xr:uid="{00000000-0009-0000-0100-000001000000}"/>
  <tableColumns count="26">
    <tableColumn id="2" xr3:uid="{00000000-0010-0000-0000-000002000000}" name="Aprovador" dataDxfId="25" dataCellStyle="Normal"/>
    <tableColumn id="3" xr3:uid="{00000000-0010-0000-0000-000003000000}" name="Ação proposta" dataDxfId="24" dataCellStyle="Normal"/>
    <tableColumn id="4" xr3:uid="{00000000-0010-0000-0000-000004000000}" name="Situação" dataDxfId="23" dataCellStyle="Normal"/>
    <tableColumn id="1" xr3:uid="{00000000-0010-0000-0000-000001000000}" name="Histórico anotações" dataDxfId="22"/>
    <tableColumn id="6" xr3:uid="{00000000-0010-0000-0000-000006000000}" name="Documentos" dataDxfId="21"/>
    <tableColumn id="5" xr3:uid="{00000000-0010-0000-0000-000005000000}" name="Comentário" dataDxfId="20" dataCellStyle="Normal"/>
    <tableColumn id="7" xr3:uid="{00000000-0010-0000-0000-000007000000}" name="Priorização" dataDxfId="19" dataCellStyle="Normal"/>
    <tableColumn id="8" xr3:uid="{00000000-0010-0000-0000-000008000000}" name="ID" dataDxfId="18" dataCellStyle="Normal"/>
    <tableColumn id="9" xr3:uid="{00000000-0010-0000-0000-000009000000}" name="Categoria" dataDxfId="17" dataCellStyle="Normal"/>
    <tableColumn id="10" xr3:uid="{00000000-0010-0000-0000-00000A000000}" name="Descrição anterior" dataDxfId="16" dataCellStyle="Normal"/>
    <tableColumn id="11" xr3:uid="{00000000-0010-0000-0000-00000B000000}" name="Iniciativa" dataDxfId="15" dataCellStyle="Normal"/>
    <tableColumn id="12" xr3:uid="{00000000-0010-0000-0000-00000C000000}" name="2018" dataDxfId="14" dataCellStyle="Normal"/>
    <tableColumn id="13" xr3:uid="{00000000-0010-0000-0000-00000D000000}" name="2019" dataDxfId="13" dataCellStyle="Normal"/>
    <tableColumn id="14" xr3:uid="{00000000-0010-0000-0000-00000E000000}" name="2020" dataDxfId="12" dataCellStyle="Normal"/>
    <tableColumn id="15" xr3:uid="{00000000-0010-0000-0000-00000F000000}" name="Área" dataDxfId="11" dataCellStyle="Normal"/>
    <tableColumn id="16" xr3:uid="{00000000-0010-0000-0000-000010000000}" name="Unidade Responsável" dataDxfId="10" dataCellStyle="Normal"/>
    <tableColumn id="17" xr3:uid="{00000000-0010-0000-0000-000011000000}" name="nov/18" dataDxfId="9" dataCellStyle="Normal"/>
    <tableColumn id="18" xr3:uid="{00000000-0010-0000-0000-000012000000}" name="jun/19" dataDxfId="8" dataCellStyle="Normal"/>
    <tableColumn id="19" xr3:uid="{00000000-0010-0000-0000-000013000000}" name="set/19" dataDxfId="7" dataCellStyle="Normal"/>
    <tableColumn id="20" xr3:uid="{00000000-0010-0000-0000-000014000000}" name="out/19" dataDxfId="6" dataCellStyle="Normal"/>
    <tableColumn id="21" xr3:uid="{00000000-0010-0000-0000-000015000000}" name="nov/19" dataDxfId="5" dataCellStyle="Normal"/>
    <tableColumn id="22" xr3:uid="{00000000-0010-0000-0000-000016000000}" name="jan/20" dataDxfId="4" dataCellStyle="Normal"/>
    <tableColumn id="26" xr3:uid="{00000000-0010-0000-0000-00001A000000}" name="OT" dataDxfId="3"/>
    <tableColumn id="23" xr3:uid="{00000000-0010-0000-0000-000017000000}" name="Objetivo Tático" dataDxfId="2" dataCellStyle="Normal"/>
    <tableColumn id="24" xr3:uid="{00000000-0010-0000-0000-000018000000}" name="IT" dataDxfId="1" dataCellStyle="Normal"/>
    <tableColumn id="25" xr3:uid="{00000000-0010-0000-0000-000019000000}" name="Indicador Tático" dataDxfId="0" dataCellStyle="Normal"/>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s://sei.trf1.jus.br/sei/controlador.php?acao=protocolo_visualizar&amp;id_protocolo=8392011&amp;id_procedimento_atual=6567766&amp;infra_sistema=100000100&amp;infra_unidade_atual=110001016&amp;infra_hash=f5569460df891f4b7f722fa357d857ac02d1904d5a9e70ea966ec53e7e4295c8" TargetMode="External"/><Relationship Id="rId1" Type="http://schemas.openxmlformats.org/officeDocument/2006/relationships/hyperlink" Target="https://sei.trf1.jus.br/sei/controlador.php?acao=protocolo_visualizar&amp;id_protocolo=7785530&amp;id_procedimento_atual=90435&amp;infra_sistema=100000100&amp;infra_unidade_atual=110001016&amp;infra_hash=5c513046151cf5f522f3445056ccaf923562139ac1c9630e96e7dae17ad9de05" TargetMode="External"/><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7"/>
  <sheetViews>
    <sheetView workbookViewId="0">
      <selection activeCell="G5" sqref="G5"/>
    </sheetView>
  </sheetViews>
  <sheetFormatPr defaultRowHeight="12.75"/>
  <cols>
    <col min="2" max="2" width="19.85546875" customWidth="1"/>
  </cols>
  <sheetData>
    <row r="1" spans="1:24" s="53" customFormat="1">
      <c r="A1" s="228" t="s">
        <v>0</v>
      </c>
      <c r="B1" s="228"/>
      <c r="C1" s="228"/>
      <c r="D1" s="228"/>
      <c r="E1" s="228"/>
      <c r="F1" s="51"/>
      <c r="G1" s="51"/>
      <c r="H1" s="51"/>
      <c r="I1" s="51"/>
      <c r="J1" s="51"/>
      <c r="K1" s="51"/>
      <c r="L1" s="51"/>
      <c r="N1" s="51"/>
      <c r="O1" s="51"/>
      <c r="Q1" s="55"/>
      <c r="R1" s="55"/>
      <c r="U1" s="51"/>
      <c r="X1" s="52"/>
    </row>
    <row r="2" spans="1:24">
      <c r="A2" s="224" t="s">
        <v>1</v>
      </c>
      <c r="B2" s="224"/>
      <c r="C2" s="227" t="s">
        <v>2</v>
      </c>
      <c r="D2" s="227"/>
      <c r="E2" s="227"/>
    </row>
    <row r="3" spans="1:24">
      <c r="A3" s="224">
        <v>11688947</v>
      </c>
      <c r="B3" s="224"/>
      <c r="C3" s="226" t="s">
        <v>3</v>
      </c>
      <c r="D3" s="226"/>
      <c r="E3" s="226"/>
    </row>
    <row r="4" spans="1:24">
      <c r="A4" s="224">
        <v>11686055</v>
      </c>
      <c r="B4" s="224"/>
      <c r="C4" s="226" t="s">
        <v>4</v>
      </c>
      <c r="D4" s="226"/>
      <c r="E4" s="226"/>
    </row>
    <row r="5" spans="1:24">
      <c r="A5" s="224">
        <v>11686055</v>
      </c>
      <c r="B5" s="224"/>
      <c r="C5" s="225" t="s">
        <v>5</v>
      </c>
      <c r="D5" s="225"/>
      <c r="E5" s="225"/>
    </row>
    <row r="6" spans="1:24">
      <c r="A6" s="224">
        <v>11678061</v>
      </c>
      <c r="B6" s="224"/>
      <c r="C6" s="226" t="s">
        <v>6</v>
      </c>
      <c r="D6" s="226"/>
      <c r="E6" s="226"/>
    </row>
    <row r="7" spans="1:24">
      <c r="A7" s="224">
        <v>11677678</v>
      </c>
      <c r="B7" s="224"/>
      <c r="C7" s="227" t="s">
        <v>7</v>
      </c>
      <c r="D7" s="227"/>
      <c r="E7" s="227"/>
    </row>
  </sheetData>
  <mergeCells count="13">
    <mergeCell ref="A4:B4"/>
    <mergeCell ref="C4:E4"/>
    <mergeCell ref="A1:E1"/>
    <mergeCell ref="A2:B2"/>
    <mergeCell ref="C2:E2"/>
    <mergeCell ref="A3:B3"/>
    <mergeCell ref="C3:E3"/>
    <mergeCell ref="A5:B5"/>
    <mergeCell ref="C5:E5"/>
    <mergeCell ref="A6:B6"/>
    <mergeCell ref="C6:E6"/>
    <mergeCell ref="A7:B7"/>
    <mergeCell ref="C7:E7"/>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28"/>
  <sheetViews>
    <sheetView topLeftCell="H116" workbookViewId="0">
      <selection activeCell="H113" sqref="H113"/>
    </sheetView>
  </sheetViews>
  <sheetFormatPr defaultColWidth="10.85546875" defaultRowHeight="61.15" customHeight="1"/>
  <cols>
    <col min="1" max="1" width="18.42578125" style="67" hidden="1" customWidth="1"/>
    <col min="2" max="2" width="26.28515625" style="116" hidden="1" customWidth="1"/>
    <col min="3" max="3" width="37.85546875" style="116" hidden="1" customWidth="1"/>
    <col min="4" max="4" width="59.140625" style="117" hidden="1" customWidth="1"/>
    <col min="5" max="5" width="28.5703125" style="117" hidden="1" customWidth="1"/>
    <col min="6" max="6" width="50.140625" style="118" hidden="1" customWidth="1"/>
    <col min="7" max="7" width="16.7109375" style="110" hidden="1" customWidth="1"/>
    <col min="8" max="8" width="12.28515625" style="119" customWidth="1"/>
    <col min="9" max="9" width="21.140625" style="120" customWidth="1"/>
    <col min="10" max="10" width="16.7109375" style="121" hidden="1" customWidth="1"/>
    <col min="11" max="11" width="68" style="121" customWidth="1"/>
    <col min="12" max="12" width="13.28515625" style="123" customWidth="1"/>
    <col min="13" max="13" width="12" style="124" customWidth="1"/>
    <col min="14" max="14" width="11.85546875" style="124" customWidth="1"/>
    <col min="15" max="15" width="18.42578125" style="124" bestFit="1" customWidth="1"/>
    <col min="16" max="16" width="21.42578125" style="124" customWidth="1"/>
    <col min="17" max="17" width="12.85546875" style="125" bestFit="1" customWidth="1"/>
    <col min="18" max="18" width="12.28515625" style="126" bestFit="1" customWidth="1"/>
    <col min="19" max="19" width="12.85546875" style="126" customWidth="1"/>
    <col min="20" max="20" width="12.5703125" style="126" bestFit="1" customWidth="1"/>
    <col min="21" max="21" width="12.85546875" style="126" customWidth="1"/>
    <col min="22" max="22" width="12.140625" style="126" bestFit="1" customWidth="1"/>
    <col min="23" max="23" width="9" style="126" customWidth="1"/>
    <col min="24" max="24" width="41.7109375" style="124" customWidth="1"/>
    <col min="25" max="25" width="9.7109375" style="124" customWidth="1"/>
    <col min="26" max="26" width="28.85546875" style="114" customWidth="1"/>
    <col min="27" max="16384" width="10.85546875" style="114"/>
  </cols>
  <sheetData>
    <row r="1" spans="1:26" s="57" customFormat="1" ht="61.15" customHeight="1">
      <c r="A1" s="229" t="s">
        <v>8</v>
      </c>
      <c r="B1" s="230"/>
      <c r="C1" s="230"/>
      <c r="D1" s="230"/>
      <c r="E1" s="230"/>
      <c r="F1" s="230"/>
      <c r="G1" s="56"/>
      <c r="H1" s="230" t="s">
        <v>9</v>
      </c>
      <c r="I1" s="230"/>
      <c r="J1" s="230"/>
      <c r="K1" s="231"/>
      <c r="L1" s="230" t="s">
        <v>10</v>
      </c>
      <c r="M1" s="230"/>
      <c r="N1" s="230"/>
      <c r="O1" s="230"/>
      <c r="P1" s="230"/>
      <c r="Q1" s="229" t="s">
        <v>11</v>
      </c>
      <c r="R1" s="230"/>
      <c r="S1" s="230"/>
      <c r="T1" s="230"/>
      <c r="U1" s="230"/>
      <c r="V1" s="230"/>
      <c r="W1" s="232" t="s">
        <v>12</v>
      </c>
      <c r="X1" s="233"/>
      <c r="Y1" s="233"/>
      <c r="Z1" s="233"/>
    </row>
    <row r="2" spans="1:26" s="66" customFormat="1" ht="61.15" customHeight="1">
      <c r="A2" s="58" t="s">
        <v>13</v>
      </c>
      <c r="B2" s="59" t="s">
        <v>14</v>
      </c>
      <c r="C2" s="60" t="s">
        <v>15</v>
      </c>
      <c r="D2" s="61" t="s">
        <v>16</v>
      </c>
      <c r="E2" s="61" t="s">
        <v>17</v>
      </c>
      <c r="F2" s="59" t="s">
        <v>18</v>
      </c>
      <c r="G2" s="62" t="s">
        <v>19</v>
      </c>
      <c r="H2" s="63" t="s">
        <v>20</v>
      </c>
      <c r="I2" s="61" t="s">
        <v>21</v>
      </c>
      <c r="J2" s="61" t="s">
        <v>22</v>
      </c>
      <c r="K2" s="61" t="s">
        <v>23</v>
      </c>
      <c r="L2" s="64" t="s">
        <v>24</v>
      </c>
      <c r="M2" s="64" t="s">
        <v>25</v>
      </c>
      <c r="N2" s="64" t="s">
        <v>26</v>
      </c>
      <c r="O2" s="64" t="s">
        <v>27</v>
      </c>
      <c r="P2" s="64" t="s">
        <v>28</v>
      </c>
      <c r="Q2" s="65" t="s">
        <v>29</v>
      </c>
      <c r="R2" s="65" t="s">
        <v>30</v>
      </c>
      <c r="S2" s="65" t="s">
        <v>31</v>
      </c>
      <c r="T2" s="65" t="s">
        <v>32</v>
      </c>
      <c r="U2" s="65" t="s">
        <v>33</v>
      </c>
      <c r="V2" s="65" t="s">
        <v>34</v>
      </c>
      <c r="W2" s="65" t="s">
        <v>35</v>
      </c>
      <c r="X2" s="59" t="s">
        <v>36</v>
      </c>
      <c r="Y2" s="59" t="s">
        <v>37</v>
      </c>
      <c r="Z2" s="59" t="s">
        <v>38</v>
      </c>
    </row>
    <row r="3" spans="1:26" s="79" customFormat="1" ht="61.15" customHeight="1">
      <c r="A3" s="67"/>
      <c r="B3" s="68"/>
      <c r="C3" s="68" t="s">
        <v>39</v>
      </c>
      <c r="D3" s="69"/>
      <c r="E3" s="69"/>
      <c r="F3" s="70"/>
      <c r="G3" s="71">
        <v>1</v>
      </c>
      <c r="H3" s="72">
        <v>96</v>
      </c>
      <c r="I3" s="69" t="s">
        <v>40</v>
      </c>
      <c r="J3" s="69"/>
      <c r="K3" s="73" t="s">
        <v>41</v>
      </c>
      <c r="L3" s="74">
        <v>1</v>
      </c>
      <c r="M3" s="74">
        <v>1</v>
      </c>
      <c r="N3" s="74">
        <v>1</v>
      </c>
      <c r="O3" s="75" t="s">
        <v>42</v>
      </c>
      <c r="P3" s="76" t="s">
        <v>43</v>
      </c>
      <c r="Q3" s="77"/>
      <c r="R3" s="77">
        <v>1</v>
      </c>
      <c r="S3" s="77">
        <v>1</v>
      </c>
      <c r="T3" s="77"/>
      <c r="U3" s="77">
        <v>1</v>
      </c>
      <c r="V3" s="77">
        <v>1</v>
      </c>
      <c r="W3" s="77" t="s">
        <v>44</v>
      </c>
      <c r="X3" s="78" t="s">
        <v>45</v>
      </c>
      <c r="Y3" s="68" t="s">
        <v>46</v>
      </c>
      <c r="Z3" s="78" t="s">
        <v>47</v>
      </c>
    </row>
    <row r="4" spans="1:26" s="79" customFormat="1" ht="61.15" customHeight="1">
      <c r="A4" s="67"/>
      <c r="B4" s="68"/>
      <c r="C4" s="68" t="s">
        <v>48</v>
      </c>
      <c r="D4" s="69"/>
      <c r="E4" s="69"/>
      <c r="F4" s="70"/>
      <c r="G4" s="71">
        <v>2</v>
      </c>
      <c r="H4" s="72">
        <v>85</v>
      </c>
      <c r="I4" s="69" t="s">
        <v>49</v>
      </c>
      <c r="J4" s="69"/>
      <c r="K4" s="73" t="s">
        <v>50</v>
      </c>
      <c r="L4" s="74">
        <v>1</v>
      </c>
      <c r="M4" s="74">
        <v>1</v>
      </c>
      <c r="N4" s="74">
        <v>1</v>
      </c>
      <c r="O4" s="75" t="s">
        <v>42</v>
      </c>
      <c r="P4" s="76" t="s">
        <v>51</v>
      </c>
      <c r="Q4" s="77">
        <v>0.2</v>
      </c>
      <c r="R4" s="77">
        <v>0.4</v>
      </c>
      <c r="S4" s="77">
        <v>0.5</v>
      </c>
      <c r="T4" s="77">
        <v>0.5</v>
      </c>
      <c r="U4" s="77">
        <v>0.5</v>
      </c>
      <c r="V4" s="77">
        <v>0.6</v>
      </c>
      <c r="W4" s="77" t="s">
        <v>52</v>
      </c>
      <c r="X4" s="78" t="s">
        <v>53</v>
      </c>
      <c r="Y4" s="68" t="s">
        <v>54</v>
      </c>
      <c r="Z4" s="78" t="s">
        <v>55</v>
      </c>
    </row>
    <row r="5" spans="1:26" s="79" customFormat="1" ht="61.15" customHeight="1">
      <c r="A5" s="67"/>
      <c r="B5" s="68"/>
      <c r="C5" s="68" t="s">
        <v>39</v>
      </c>
      <c r="D5" s="69"/>
      <c r="E5" s="69"/>
      <c r="F5" s="70"/>
      <c r="G5" s="71">
        <v>3</v>
      </c>
      <c r="H5" s="72">
        <v>94</v>
      </c>
      <c r="I5" s="69" t="s">
        <v>49</v>
      </c>
      <c r="J5" s="69"/>
      <c r="K5" s="73" t="s">
        <v>56</v>
      </c>
      <c r="L5" s="74">
        <v>0.6</v>
      </c>
      <c r="M5" s="74">
        <v>1</v>
      </c>
      <c r="N5" s="74">
        <v>1</v>
      </c>
      <c r="O5" s="75" t="s">
        <v>42</v>
      </c>
      <c r="P5" s="76" t="s">
        <v>57</v>
      </c>
      <c r="Q5" s="77">
        <v>0.85</v>
      </c>
      <c r="R5" s="77">
        <v>0.9</v>
      </c>
      <c r="S5" s="77">
        <v>1</v>
      </c>
      <c r="T5" s="77">
        <v>1</v>
      </c>
      <c r="U5" s="77">
        <v>1</v>
      </c>
      <c r="V5" s="77">
        <v>1</v>
      </c>
      <c r="W5" s="77" t="s">
        <v>52</v>
      </c>
      <c r="X5" s="78" t="s">
        <v>53</v>
      </c>
      <c r="Y5" s="68" t="s">
        <v>54</v>
      </c>
      <c r="Z5" s="78" t="s">
        <v>55</v>
      </c>
    </row>
    <row r="6" spans="1:26" s="79" customFormat="1" ht="61.15" customHeight="1">
      <c r="A6" s="67"/>
      <c r="B6" s="68"/>
      <c r="C6" s="68" t="s">
        <v>39</v>
      </c>
      <c r="D6" s="70" t="s">
        <v>58</v>
      </c>
      <c r="E6" s="69"/>
      <c r="F6" s="70" t="s">
        <v>58</v>
      </c>
      <c r="G6" s="71">
        <v>4</v>
      </c>
      <c r="H6" s="72">
        <v>65</v>
      </c>
      <c r="I6" s="69" t="s">
        <v>49</v>
      </c>
      <c r="J6" s="69"/>
      <c r="K6" s="73" t="s">
        <v>59</v>
      </c>
      <c r="L6" s="74">
        <v>0.4</v>
      </c>
      <c r="M6" s="74">
        <v>1</v>
      </c>
      <c r="N6" s="74">
        <v>1</v>
      </c>
      <c r="O6" s="75" t="s">
        <v>42</v>
      </c>
      <c r="P6" s="76" t="s">
        <v>60</v>
      </c>
      <c r="Q6" s="77">
        <v>0.4</v>
      </c>
      <c r="R6" s="77">
        <v>0.7</v>
      </c>
      <c r="S6" s="77">
        <v>0.95</v>
      </c>
      <c r="T6" s="77">
        <v>0.95</v>
      </c>
      <c r="U6" s="77">
        <v>1</v>
      </c>
      <c r="V6" s="77">
        <v>1</v>
      </c>
      <c r="W6" s="77" t="s">
        <v>52</v>
      </c>
      <c r="X6" s="78" t="s">
        <v>53</v>
      </c>
      <c r="Y6" s="68" t="s">
        <v>54</v>
      </c>
      <c r="Z6" s="78" t="s">
        <v>55</v>
      </c>
    </row>
    <row r="7" spans="1:26" s="79" customFormat="1" ht="61.15" customHeight="1">
      <c r="A7" s="67"/>
      <c r="B7" s="68"/>
      <c r="C7" s="68" t="s">
        <v>48</v>
      </c>
      <c r="D7" s="70" t="s">
        <v>58</v>
      </c>
      <c r="E7" s="80"/>
      <c r="F7" s="70"/>
      <c r="G7" s="71">
        <v>5</v>
      </c>
      <c r="H7" s="72">
        <v>29</v>
      </c>
      <c r="I7" s="69" t="s">
        <v>49</v>
      </c>
      <c r="J7" s="69"/>
      <c r="K7" s="73" t="s">
        <v>61</v>
      </c>
      <c r="L7" s="74">
        <v>0</v>
      </c>
      <c r="M7" s="74">
        <v>0.15</v>
      </c>
      <c r="N7" s="74">
        <v>1</v>
      </c>
      <c r="O7" s="75" t="s">
        <v>42</v>
      </c>
      <c r="P7" s="76" t="s">
        <v>43</v>
      </c>
      <c r="Q7" s="77"/>
      <c r="R7" s="77">
        <v>0.05</v>
      </c>
      <c r="S7" s="77">
        <v>0.05</v>
      </c>
      <c r="T7" s="77"/>
      <c r="U7" s="77">
        <v>0.15</v>
      </c>
      <c r="V7" s="77">
        <v>0.3</v>
      </c>
      <c r="W7" s="77" t="s">
        <v>52</v>
      </c>
      <c r="X7" s="78" t="s">
        <v>53</v>
      </c>
      <c r="Y7" s="68" t="s">
        <v>54</v>
      </c>
      <c r="Z7" s="78" t="s">
        <v>55</v>
      </c>
    </row>
    <row r="8" spans="1:26" s="79" customFormat="1" ht="61.15" customHeight="1">
      <c r="A8" s="67"/>
      <c r="B8" s="68"/>
      <c r="C8" s="68" t="s">
        <v>48</v>
      </c>
      <c r="D8" s="69"/>
      <c r="E8" s="69"/>
      <c r="F8" s="70"/>
      <c r="G8" s="71">
        <v>6</v>
      </c>
      <c r="H8" s="72">
        <v>75</v>
      </c>
      <c r="I8" s="69" t="s">
        <v>49</v>
      </c>
      <c r="J8" s="69"/>
      <c r="K8" s="73" t="s">
        <v>62</v>
      </c>
      <c r="L8" s="74">
        <v>1</v>
      </c>
      <c r="M8" s="74">
        <v>1</v>
      </c>
      <c r="N8" s="74">
        <v>1</v>
      </c>
      <c r="O8" s="75" t="s">
        <v>42</v>
      </c>
      <c r="P8" s="76" t="s">
        <v>63</v>
      </c>
      <c r="Q8" s="77">
        <v>0.05</v>
      </c>
      <c r="R8" s="77">
        <v>0.05</v>
      </c>
      <c r="S8" s="77">
        <v>0.1</v>
      </c>
      <c r="T8" s="77">
        <v>0.1</v>
      </c>
      <c r="U8" s="77">
        <v>0.1</v>
      </c>
      <c r="V8" s="77">
        <v>0.1</v>
      </c>
      <c r="W8" s="77" t="s">
        <v>52</v>
      </c>
      <c r="X8" s="78" t="s">
        <v>53</v>
      </c>
      <c r="Y8" s="68" t="s">
        <v>54</v>
      </c>
      <c r="Z8" s="78" t="s">
        <v>55</v>
      </c>
    </row>
    <row r="9" spans="1:26" s="79" customFormat="1" ht="61.15" customHeight="1">
      <c r="A9" s="67"/>
      <c r="B9" s="68"/>
      <c r="C9" s="68" t="s">
        <v>48</v>
      </c>
      <c r="D9" s="70" t="s">
        <v>64</v>
      </c>
      <c r="E9" s="80"/>
      <c r="F9" s="70"/>
      <c r="G9" s="71">
        <v>7</v>
      </c>
      <c r="H9" s="72">
        <v>1</v>
      </c>
      <c r="I9" s="69" t="s">
        <v>40</v>
      </c>
      <c r="J9" s="73" t="s">
        <v>65</v>
      </c>
      <c r="K9" s="73" t="s">
        <v>66</v>
      </c>
      <c r="L9" s="74"/>
      <c r="M9" s="74">
        <v>0.5</v>
      </c>
      <c r="N9" s="74">
        <v>1</v>
      </c>
      <c r="O9" s="75" t="s">
        <v>42</v>
      </c>
      <c r="P9" s="76" t="s">
        <v>43</v>
      </c>
      <c r="Q9" s="77"/>
      <c r="R9" s="77">
        <v>0.05</v>
      </c>
      <c r="S9" s="77">
        <v>0.3</v>
      </c>
      <c r="T9" s="77"/>
      <c r="U9" s="77">
        <v>0.5</v>
      </c>
      <c r="V9" s="77">
        <v>0.6</v>
      </c>
      <c r="W9" s="77" t="s">
        <v>44</v>
      </c>
      <c r="X9" s="78" t="s">
        <v>45</v>
      </c>
      <c r="Y9" s="68" t="s">
        <v>46</v>
      </c>
      <c r="Z9" s="78" t="s">
        <v>47</v>
      </c>
    </row>
    <row r="10" spans="1:26" s="79" customFormat="1" ht="61.15" customHeight="1">
      <c r="A10" s="67"/>
      <c r="B10" s="68"/>
      <c r="C10" s="68" t="s">
        <v>48</v>
      </c>
      <c r="D10" s="70" t="s">
        <v>67</v>
      </c>
      <c r="E10" s="69"/>
      <c r="F10" s="70" t="s">
        <v>67</v>
      </c>
      <c r="G10" s="71">
        <v>10</v>
      </c>
      <c r="H10" s="72">
        <v>66</v>
      </c>
      <c r="I10" s="69" t="s">
        <v>49</v>
      </c>
      <c r="J10" s="69"/>
      <c r="K10" s="73" t="s">
        <v>68</v>
      </c>
      <c r="L10" s="74">
        <v>0.1</v>
      </c>
      <c r="M10" s="74">
        <v>0.3</v>
      </c>
      <c r="N10" s="74">
        <v>0.6</v>
      </c>
      <c r="O10" s="75" t="s">
        <v>42</v>
      </c>
      <c r="P10" s="76" t="s">
        <v>69</v>
      </c>
      <c r="Q10" s="77">
        <v>0</v>
      </c>
      <c r="R10" s="77">
        <v>0</v>
      </c>
      <c r="S10" s="77">
        <v>0.1</v>
      </c>
      <c r="T10" s="77">
        <v>0.1</v>
      </c>
      <c r="U10" s="77">
        <v>0.15</v>
      </c>
      <c r="V10" s="77">
        <v>0.2</v>
      </c>
      <c r="W10" s="77" t="s">
        <v>52</v>
      </c>
      <c r="X10" s="78" t="s">
        <v>53</v>
      </c>
      <c r="Y10" s="68" t="s">
        <v>54</v>
      </c>
      <c r="Z10" s="78" t="s">
        <v>55</v>
      </c>
    </row>
    <row r="11" spans="1:26" s="79" customFormat="1" ht="83.25" customHeight="1">
      <c r="A11" s="67"/>
      <c r="B11" s="68"/>
      <c r="C11" s="68" t="s">
        <v>48</v>
      </c>
      <c r="D11" s="69"/>
      <c r="E11" s="69"/>
      <c r="F11" s="70"/>
      <c r="G11" s="71">
        <v>12</v>
      </c>
      <c r="H11" s="72">
        <v>87</v>
      </c>
      <c r="I11" s="69" t="s">
        <v>49</v>
      </c>
      <c r="J11" s="69"/>
      <c r="K11" s="73" t="s">
        <v>70</v>
      </c>
      <c r="L11" s="74">
        <v>0.2</v>
      </c>
      <c r="M11" s="74">
        <v>0.65</v>
      </c>
      <c r="N11" s="74">
        <v>1</v>
      </c>
      <c r="O11" s="75" t="s">
        <v>42</v>
      </c>
      <c r="P11" s="76" t="s">
        <v>71</v>
      </c>
      <c r="Q11" s="77">
        <v>0.1</v>
      </c>
      <c r="R11" s="77">
        <v>0.12</v>
      </c>
      <c r="S11" s="77">
        <v>0.15</v>
      </c>
      <c r="T11" s="77">
        <v>0.15</v>
      </c>
      <c r="U11" s="77">
        <v>0.15</v>
      </c>
      <c r="V11" s="77">
        <v>0.3</v>
      </c>
      <c r="W11" s="77" t="s">
        <v>52</v>
      </c>
      <c r="X11" s="78" t="s">
        <v>53</v>
      </c>
      <c r="Y11" s="68" t="s">
        <v>54</v>
      </c>
      <c r="Z11" s="78" t="s">
        <v>55</v>
      </c>
    </row>
    <row r="12" spans="1:26" s="79" customFormat="1" ht="61.15" customHeight="1">
      <c r="A12" s="67"/>
      <c r="B12" s="68"/>
      <c r="C12" s="68" t="s">
        <v>48</v>
      </c>
      <c r="D12" s="69"/>
      <c r="E12" s="69"/>
      <c r="F12" s="70"/>
      <c r="G12" s="71">
        <v>13</v>
      </c>
      <c r="H12" s="72">
        <v>112</v>
      </c>
      <c r="I12" s="69" t="s">
        <v>49</v>
      </c>
      <c r="J12" s="69"/>
      <c r="K12" s="73" t="s">
        <v>72</v>
      </c>
      <c r="L12" s="74">
        <v>0.1</v>
      </c>
      <c r="M12" s="74">
        <v>1</v>
      </c>
      <c r="N12" s="74">
        <v>1</v>
      </c>
      <c r="O12" s="75" t="s">
        <v>42</v>
      </c>
      <c r="P12" s="76" t="s">
        <v>63</v>
      </c>
      <c r="Q12" s="77">
        <v>0</v>
      </c>
      <c r="R12" s="77">
        <v>0.5</v>
      </c>
      <c r="S12" s="77">
        <v>0.5</v>
      </c>
      <c r="T12" s="77">
        <v>0.5</v>
      </c>
      <c r="U12" s="77">
        <v>0.5</v>
      </c>
      <c r="V12" s="77">
        <v>0.5</v>
      </c>
      <c r="W12" s="77" t="s">
        <v>52</v>
      </c>
      <c r="X12" s="78" t="s">
        <v>53</v>
      </c>
      <c r="Y12" s="68" t="s">
        <v>54</v>
      </c>
      <c r="Z12" s="78" t="s">
        <v>55</v>
      </c>
    </row>
    <row r="13" spans="1:26" s="79" customFormat="1" ht="61.15" customHeight="1">
      <c r="A13" s="67"/>
      <c r="B13" s="68"/>
      <c r="C13" s="68" t="s">
        <v>48</v>
      </c>
      <c r="D13" s="69"/>
      <c r="E13" s="69"/>
      <c r="F13" s="70"/>
      <c r="G13" s="71">
        <v>16</v>
      </c>
      <c r="H13" s="72">
        <v>62</v>
      </c>
      <c r="I13" s="69" t="s">
        <v>73</v>
      </c>
      <c r="J13" s="69"/>
      <c r="K13" s="73" t="s">
        <v>74</v>
      </c>
      <c r="L13" s="74">
        <v>0.3</v>
      </c>
      <c r="M13" s="74">
        <v>0.2</v>
      </c>
      <c r="N13" s="74">
        <v>1</v>
      </c>
      <c r="O13" s="75" t="s">
        <v>42</v>
      </c>
      <c r="P13" s="76" t="s">
        <v>43</v>
      </c>
      <c r="Q13" s="77"/>
      <c r="R13" s="77">
        <v>0.1</v>
      </c>
      <c r="S13" s="77">
        <v>0.1</v>
      </c>
      <c r="T13" s="77"/>
      <c r="U13" s="77">
        <v>0.15</v>
      </c>
      <c r="V13" s="77">
        <v>0.15</v>
      </c>
      <c r="W13" s="77" t="s">
        <v>44</v>
      </c>
      <c r="X13" s="78" t="s">
        <v>45</v>
      </c>
      <c r="Y13" s="68" t="s">
        <v>75</v>
      </c>
      <c r="Z13" s="78" t="s">
        <v>76</v>
      </c>
    </row>
    <row r="14" spans="1:26" s="79" customFormat="1" ht="61.15" customHeight="1">
      <c r="A14" s="67"/>
      <c r="B14" s="68"/>
      <c r="C14" s="68" t="s">
        <v>39</v>
      </c>
      <c r="D14" s="69"/>
      <c r="E14" s="69"/>
      <c r="F14" s="70"/>
      <c r="G14" s="71">
        <v>17</v>
      </c>
      <c r="H14" s="72">
        <v>69</v>
      </c>
      <c r="I14" s="69" t="s">
        <v>49</v>
      </c>
      <c r="J14" s="69"/>
      <c r="K14" s="73" t="s">
        <v>77</v>
      </c>
      <c r="L14" s="74">
        <v>1</v>
      </c>
      <c r="M14" s="74">
        <v>1</v>
      </c>
      <c r="N14" s="74">
        <v>1</v>
      </c>
      <c r="O14" s="75" t="s">
        <v>42</v>
      </c>
      <c r="P14" s="76" t="s">
        <v>78</v>
      </c>
      <c r="Q14" s="77">
        <v>0.3</v>
      </c>
      <c r="R14" s="77">
        <v>0.6</v>
      </c>
      <c r="S14" s="77">
        <v>0.65</v>
      </c>
      <c r="T14" s="77">
        <v>0.7</v>
      </c>
      <c r="U14" s="77">
        <v>0.7</v>
      </c>
      <c r="V14" s="77">
        <v>0.75</v>
      </c>
      <c r="W14" s="77" t="s">
        <v>52</v>
      </c>
      <c r="X14" s="78" t="s">
        <v>53</v>
      </c>
      <c r="Y14" s="68" t="s">
        <v>54</v>
      </c>
      <c r="Z14" s="78" t="s">
        <v>55</v>
      </c>
    </row>
    <row r="15" spans="1:26" s="79" customFormat="1" ht="61.15" customHeight="1">
      <c r="A15" s="67"/>
      <c r="B15" s="68"/>
      <c r="C15" s="68" t="s">
        <v>48</v>
      </c>
      <c r="D15" s="69"/>
      <c r="E15" s="69"/>
      <c r="F15" s="70"/>
      <c r="G15" s="71">
        <v>19</v>
      </c>
      <c r="H15" s="72">
        <v>111</v>
      </c>
      <c r="I15" s="69" t="s">
        <v>49</v>
      </c>
      <c r="J15" s="69"/>
      <c r="K15" s="73" t="s">
        <v>79</v>
      </c>
      <c r="L15" s="74">
        <v>1</v>
      </c>
      <c r="M15" s="74">
        <v>1</v>
      </c>
      <c r="N15" s="74">
        <v>1</v>
      </c>
      <c r="O15" s="75" t="s">
        <v>42</v>
      </c>
      <c r="P15" s="76" t="s">
        <v>80</v>
      </c>
      <c r="Q15" s="77">
        <v>0.8</v>
      </c>
      <c r="R15" s="77">
        <v>0.8</v>
      </c>
      <c r="S15" s="77">
        <v>0.8</v>
      </c>
      <c r="T15" s="77">
        <v>0.8</v>
      </c>
      <c r="U15" s="77">
        <v>0.8</v>
      </c>
      <c r="V15" s="77">
        <v>0.8</v>
      </c>
      <c r="W15" s="77" t="s">
        <v>52</v>
      </c>
      <c r="X15" s="78" t="s">
        <v>53</v>
      </c>
      <c r="Y15" s="68" t="s">
        <v>54</v>
      </c>
      <c r="Z15" s="78" t="s">
        <v>55</v>
      </c>
    </row>
    <row r="16" spans="1:26" s="79" customFormat="1" ht="61.15" customHeight="1">
      <c r="A16" s="67"/>
      <c r="B16" s="68"/>
      <c r="C16" s="68" t="s">
        <v>48</v>
      </c>
      <c r="D16" s="69"/>
      <c r="E16" s="69"/>
      <c r="F16" s="70"/>
      <c r="G16" s="71">
        <v>20</v>
      </c>
      <c r="H16" s="72">
        <v>79</v>
      </c>
      <c r="I16" s="69" t="s">
        <v>49</v>
      </c>
      <c r="J16" s="69"/>
      <c r="K16" s="73" t="s">
        <v>81</v>
      </c>
      <c r="L16" s="74">
        <v>0.6</v>
      </c>
      <c r="M16" s="74">
        <v>1</v>
      </c>
      <c r="N16" s="74">
        <v>1</v>
      </c>
      <c r="O16" s="75" t="s">
        <v>42</v>
      </c>
      <c r="P16" s="76" t="s">
        <v>80</v>
      </c>
      <c r="Q16" s="77">
        <v>0.3</v>
      </c>
      <c r="R16" s="77">
        <v>0.6</v>
      </c>
      <c r="S16" s="77">
        <v>0.85</v>
      </c>
      <c r="T16" s="77">
        <v>0.85</v>
      </c>
      <c r="U16" s="77">
        <v>0.9</v>
      </c>
      <c r="V16" s="77">
        <v>0.95</v>
      </c>
      <c r="W16" s="77" t="s">
        <v>52</v>
      </c>
      <c r="X16" s="78" t="s">
        <v>53</v>
      </c>
      <c r="Y16" s="68" t="s">
        <v>54</v>
      </c>
      <c r="Z16" s="78" t="s">
        <v>55</v>
      </c>
    </row>
    <row r="17" spans="1:26" s="79" customFormat="1" ht="61.15" customHeight="1">
      <c r="A17" s="67"/>
      <c r="B17" s="68"/>
      <c r="C17" s="68" t="s">
        <v>48</v>
      </c>
      <c r="D17" s="69"/>
      <c r="E17" s="69"/>
      <c r="F17" s="70"/>
      <c r="G17" s="71">
        <v>21</v>
      </c>
      <c r="H17" s="72">
        <v>110</v>
      </c>
      <c r="I17" s="69" t="s">
        <v>49</v>
      </c>
      <c r="J17" s="69"/>
      <c r="K17" s="73" t="s">
        <v>82</v>
      </c>
      <c r="L17" s="74">
        <v>0.8</v>
      </c>
      <c r="M17" s="74">
        <v>1</v>
      </c>
      <c r="N17" s="74">
        <v>1</v>
      </c>
      <c r="O17" s="75" t="s">
        <v>42</v>
      </c>
      <c r="P17" s="76" t="s">
        <v>63</v>
      </c>
      <c r="Q17" s="77">
        <v>0.9</v>
      </c>
      <c r="R17" s="77">
        <v>0.9</v>
      </c>
      <c r="S17" s="77">
        <v>0.95</v>
      </c>
      <c r="T17" s="77">
        <v>0.95</v>
      </c>
      <c r="U17" s="77">
        <v>0.95</v>
      </c>
      <c r="V17" s="77">
        <v>0.99</v>
      </c>
      <c r="W17" s="77" t="s">
        <v>52</v>
      </c>
      <c r="X17" s="78" t="s">
        <v>53</v>
      </c>
      <c r="Y17" s="68" t="s">
        <v>54</v>
      </c>
      <c r="Z17" s="78" t="s">
        <v>55</v>
      </c>
    </row>
    <row r="18" spans="1:26" s="79" customFormat="1" ht="61.15" customHeight="1">
      <c r="A18" s="67"/>
      <c r="B18" s="68"/>
      <c r="C18" s="68" t="s">
        <v>48</v>
      </c>
      <c r="D18" s="69"/>
      <c r="E18" s="69"/>
      <c r="F18" s="70"/>
      <c r="G18" s="71">
        <v>22</v>
      </c>
      <c r="H18" s="72">
        <v>84</v>
      </c>
      <c r="I18" s="69" t="s">
        <v>49</v>
      </c>
      <c r="J18" s="69"/>
      <c r="K18" s="73" t="s">
        <v>83</v>
      </c>
      <c r="L18" s="74">
        <v>0.2</v>
      </c>
      <c r="M18" s="74">
        <v>0.6</v>
      </c>
      <c r="N18" s="74">
        <v>1</v>
      </c>
      <c r="O18" s="75" t="s">
        <v>42</v>
      </c>
      <c r="P18" s="76" t="s">
        <v>63</v>
      </c>
      <c r="Q18" s="77">
        <v>0</v>
      </c>
      <c r="R18" s="77">
        <v>0.05</v>
      </c>
      <c r="S18" s="77">
        <v>0.05</v>
      </c>
      <c r="T18" s="77">
        <v>0.05</v>
      </c>
      <c r="U18" s="77">
        <v>0.1</v>
      </c>
      <c r="V18" s="77">
        <v>0.15</v>
      </c>
      <c r="W18" s="77" t="s">
        <v>52</v>
      </c>
      <c r="X18" s="78" t="s">
        <v>53</v>
      </c>
      <c r="Y18" s="68" t="s">
        <v>54</v>
      </c>
      <c r="Z18" s="78" t="s">
        <v>55</v>
      </c>
    </row>
    <row r="19" spans="1:26" s="79" customFormat="1" ht="61.15" customHeight="1">
      <c r="A19" s="67"/>
      <c r="B19" s="68"/>
      <c r="C19" s="68" t="s">
        <v>48</v>
      </c>
      <c r="D19" s="69"/>
      <c r="E19" s="69"/>
      <c r="F19" s="70"/>
      <c r="G19" s="71">
        <v>24</v>
      </c>
      <c r="H19" s="72">
        <v>74</v>
      </c>
      <c r="I19" s="69" t="s">
        <v>49</v>
      </c>
      <c r="J19" s="69"/>
      <c r="K19" s="73" t="s">
        <v>84</v>
      </c>
      <c r="L19" s="74">
        <v>0.2</v>
      </c>
      <c r="M19" s="74">
        <v>0.4</v>
      </c>
      <c r="N19" s="74">
        <v>1</v>
      </c>
      <c r="O19" s="75" t="s">
        <v>42</v>
      </c>
      <c r="P19" s="76" t="s">
        <v>80</v>
      </c>
      <c r="Q19" s="77">
        <v>0.2</v>
      </c>
      <c r="R19" s="77">
        <v>0.35</v>
      </c>
      <c r="S19" s="77">
        <v>0.7</v>
      </c>
      <c r="T19" s="77">
        <v>0.7</v>
      </c>
      <c r="U19" s="77">
        <v>0.8</v>
      </c>
      <c r="V19" s="77">
        <v>1</v>
      </c>
      <c r="W19" s="77" t="s">
        <v>52</v>
      </c>
      <c r="X19" s="78" t="s">
        <v>53</v>
      </c>
      <c r="Y19" s="68" t="s">
        <v>54</v>
      </c>
      <c r="Z19" s="78" t="s">
        <v>55</v>
      </c>
    </row>
    <row r="20" spans="1:26" s="79" customFormat="1" ht="61.15" customHeight="1">
      <c r="A20" s="67"/>
      <c r="B20" s="68"/>
      <c r="C20" s="68" t="s">
        <v>85</v>
      </c>
      <c r="D20" s="81" t="s">
        <v>86</v>
      </c>
      <c r="E20" s="68" t="s">
        <v>87</v>
      </c>
      <c r="F20" s="82" t="s">
        <v>88</v>
      </c>
      <c r="G20" s="71">
        <v>25</v>
      </c>
      <c r="H20" s="72">
        <v>70</v>
      </c>
      <c r="I20" s="69" t="s">
        <v>49</v>
      </c>
      <c r="J20" s="69"/>
      <c r="K20" s="73" t="s">
        <v>89</v>
      </c>
      <c r="L20" s="74"/>
      <c r="M20" s="74">
        <v>0.1</v>
      </c>
      <c r="N20" s="74">
        <v>0.3</v>
      </c>
      <c r="O20" s="75" t="s">
        <v>42</v>
      </c>
      <c r="P20" s="76" t="s">
        <v>78</v>
      </c>
      <c r="Q20" s="77">
        <v>0</v>
      </c>
      <c r="R20" s="77">
        <v>0</v>
      </c>
      <c r="S20" s="77">
        <v>0</v>
      </c>
      <c r="T20" s="77">
        <v>0</v>
      </c>
      <c r="U20" s="77">
        <v>0</v>
      </c>
      <c r="V20" s="77">
        <v>0</v>
      </c>
      <c r="W20" s="77" t="s">
        <v>52</v>
      </c>
      <c r="X20" s="78" t="s">
        <v>53</v>
      </c>
      <c r="Y20" s="68" t="s">
        <v>54</v>
      </c>
      <c r="Z20" s="78" t="s">
        <v>55</v>
      </c>
    </row>
    <row r="21" spans="1:26" s="79" customFormat="1" ht="61.15" customHeight="1">
      <c r="A21" s="67"/>
      <c r="B21" s="68"/>
      <c r="C21" s="68" t="s">
        <v>48</v>
      </c>
      <c r="D21" s="70" t="s">
        <v>90</v>
      </c>
      <c r="E21" s="80" t="s">
        <v>91</v>
      </c>
      <c r="F21" s="70" t="s">
        <v>92</v>
      </c>
      <c r="G21" s="71">
        <v>26</v>
      </c>
      <c r="H21" s="72">
        <v>82</v>
      </c>
      <c r="I21" s="69" t="s">
        <v>49</v>
      </c>
      <c r="J21" s="69"/>
      <c r="K21" s="73" t="s">
        <v>93</v>
      </c>
      <c r="L21" s="74">
        <v>0.2</v>
      </c>
      <c r="M21" s="74">
        <v>0.5</v>
      </c>
      <c r="N21" s="74">
        <v>1</v>
      </c>
      <c r="O21" s="75" t="s">
        <v>42</v>
      </c>
      <c r="P21" s="76" t="s">
        <v>80</v>
      </c>
      <c r="Q21" s="77">
        <v>0</v>
      </c>
      <c r="R21" s="77">
        <v>0</v>
      </c>
      <c r="S21" s="77">
        <v>0</v>
      </c>
      <c r="T21" s="77"/>
      <c r="U21" s="77">
        <v>0</v>
      </c>
      <c r="V21" s="77">
        <v>0</v>
      </c>
      <c r="W21" s="77" t="s">
        <v>52</v>
      </c>
      <c r="X21" s="78" t="s">
        <v>53</v>
      </c>
      <c r="Y21" s="68" t="s">
        <v>54</v>
      </c>
      <c r="Z21" s="78" t="s">
        <v>55</v>
      </c>
    </row>
    <row r="22" spans="1:26" s="79" customFormat="1" ht="61.15" customHeight="1">
      <c r="A22" s="67" t="s">
        <v>94</v>
      </c>
      <c r="B22" s="68" t="s">
        <v>95</v>
      </c>
      <c r="C22" s="68" t="s">
        <v>48</v>
      </c>
      <c r="D22" s="70" t="s">
        <v>96</v>
      </c>
      <c r="E22" s="80" t="s">
        <v>97</v>
      </c>
      <c r="F22" s="83" t="s">
        <v>98</v>
      </c>
      <c r="G22" s="71">
        <v>28</v>
      </c>
      <c r="H22" s="72">
        <v>92</v>
      </c>
      <c r="I22" s="69" t="s">
        <v>49</v>
      </c>
      <c r="J22" s="69"/>
      <c r="K22" s="73" t="s">
        <v>99</v>
      </c>
      <c r="L22" s="74"/>
      <c r="M22" s="74">
        <v>0.3</v>
      </c>
      <c r="N22" s="74">
        <v>0.6</v>
      </c>
      <c r="O22" s="75" t="s">
        <v>42</v>
      </c>
      <c r="P22" s="76" t="s">
        <v>100</v>
      </c>
      <c r="Q22" s="77"/>
      <c r="R22" s="77"/>
      <c r="S22" s="77"/>
      <c r="T22" s="77"/>
      <c r="U22" s="77"/>
      <c r="V22" s="77"/>
      <c r="W22" s="77" t="s">
        <v>52</v>
      </c>
      <c r="X22" s="78" t="s">
        <v>53</v>
      </c>
      <c r="Y22" s="68" t="s">
        <v>54</v>
      </c>
      <c r="Z22" s="78" t="s">
        <v>55</v>
      </c>
    </row>
    <row r="23" spans="1:26" s="84" customFormat="1" ht="61.15" customHeight="1">
      <c r="A23" s="67"/>
      <c r="B23" s="68"/>
      <c r="C23" s="68" t="s">
        <v>48</v>
      </c>
      <c r="D23" s="69"/>
      <c r="E23" s="69"/>
      <c r="F23" s="70"/>
      <c r="G23" s="71">
        <v>29</v>
      </c>
      <c r="H23" s="72">
        <v>109</v>
      </c>
      <c r="I23" s="69" t="s">
        <v>101</v>
      </c>
      <c r="J23" s="69"/>
      <c r="K23" s="73" t="s">
        <v>102</v>
      </c>
      <c r="L23" s="74">
        <v>0.3</v>
      </c>
      <c r="M23" s="74">
        <v>0.6</v>
      </c>
      <c r="N23" s="74">
        <v>1</v>
      </c>
      <c r="O23" s="75" t="s">
        <v>103</v>
      </c>
      <c r="P23" s="76" t="s">
        <v>104</v>
      </c>
      <c r="Q23" s="77">
        <v>0.36</v>
      </c>
      <c r="R23" s="77">
        <v>0.62</v>
      </c>
      <c r="S23" s="77"/>
      <c r="T23" s="77"/>
      <c r="U23" s="77"/>
      <c r="V23" s="77">
        <v>0.7</v>
      </c>
      <c r="W23" s="77" t="s">
        <v>44</v>
      </c>
      <c r="X23" s="78" t="s">
        <v>45</v>
      </c>
      <c r="Y23" s="68" t="s">
        <v>105</v>
      </c>
      <c r="Z23" s="78" t="s">
        <v>106</v>
      </c>
    </row>
    <row r="24" spans="1:26" s="79" customFormat="1" ht="92.45" customHeight="1">
      <c r="A24" s="67"/>
      <c r="B24" s="80"/>
      <c r="C24" s="68" t="s">
        <v>48</v>
      </c>
      <c r="D24" s="70" t="s">
        <v>107</v>
      </c>
      <c r="E24" s="68" t="s">
        <v>108</v>
      </c>
      <c r="F24" s="85"/>
      <c r="G24" s="71">
        <v>30</v>
      </c>
      <c r="H24" s="72">
        <v>32</v>
      </c>
      <c r="I24" s="69" t="s">
        <v>101</v>
      </c>
      <c r="J24" s="69"/>
      <c r="K24" s="73" t="s">
        <v>109</v>
      </c>
      <c r="L24" s="74">
        <v>0.3</v>
      </c>
      <c r="M24" s="74">
        <v>1</v>
      </c>
      <c r="N24" s="74">
        <v>1</v>
      </c>
      <c r="O24" s="75" t="s">
        <v>103</v>
      </c>
      <c r="P24" s="76" t="s">
        <v>104</v>
      </c>
      <c r="Q24" s="77">
        <v>0.46</v>
      </c>
      <c r="R24" s="77">
        <v>0.46</v>
      </c>
      <c r="S24" s="77"/>
      <c r="T24" s="77"/>
      <c r="U24" s="77"/>
      <c r="V24" s="77">
        <v>0.9</v>
      </c>
      <c r="W24" s="77" t="s">
        <v>44</v>
      </c>
      <c r="X24" s="78" t="s">
        <v>45</v>
      </c>
      <c r="Y24" s="68" t="s">
        <v>105</v>
      </c>
      <c r="Z24" s="78" t="s">
        <v>106</v>
      </c>
    </row>
    <row r="25" spans="1:26" s="79" customFormat="1" ht="61.15" customHeight="1">
      <c r="A25" s="67"/>
      <c r="B25" s="68"/>
      <c r="C25" s="68" t="s">
        <v>39</v>
      </c>
      <c r="D25" s="83" t="s">
        <v>110</v>
      </c>
      <c r="E25" s="69"/>
      <c r="F25" s="83" t="s">
        <v>111</v>
      </c>
      <c r="G25" s="71">
        <v>31</v>
      </c>
      <c r="H25" s="72">
        <v>5</v>
      </c>
      <c r="I25" s="69" t="s">
        <v>40</v>
      </c>
      <c r="J25" s="69"/>
      <c r="K25" s="73" t="s">
        <v>112</v>
      </c>
      <c r="L25" s="74">
        <v>1</v>
      </c>
      <c r="M25" s="74">
        <v>1</v>
      </c>
      <c r="N25" s="74">
        <v>1</v>
      </c>
      <c r="O25" s="75" t="s">
        <v>113</v>
      </c>
      <c r="P25" s="76" t="s">
        <v>114</v>
      </c>
      <c r="Q25" s="77"/>
      <c r="R25" s="77">
        <v>1</v>
      </c>
      <c r="S25" s="77"/>
      <c r="T25" s="77"/>
      <c r="U25" s="77"/>
      <c r="V25" s="77">
        <v>1</v>
      </c>
      <c r="W25" s="77" t="s">
        <v>44</v>
      </c>
      <c r="X25" s="78" t="s">
        <v>45</v>
      </c>
      <c r="Y25" s="68" t="s">
        <v>46</v>
      </c>
      <c r="Z25" s="78" t="s">
        <v>47</v>
      </c>
    </row>
    <row r="26" spans="1:26" s="79" customFormat="1" ht="61.15" customHeight="1">
      <c r="A26" s="67"/>
      <c r="B26" s="68"/>
      <c r="C26" s="68" t="s">
        <v>39</v>
      </c>
      <c r="D26" s="86" t="s">
        <v>115</v>
      </c>
      <c r="E26" s="69"/>
      <c r="F26" s="86" t="s">
        <v>116</v>
      </c>
      <c r="G26" s="71">
        <v>32</v>
      </c>
      <c r="H26" s="72">
        <v>6</v>
      </c>
      <c r="I26" s="69" t="s">
        <v>40</v>
      </c>
      <c r="J26" s="69"/>
      <c r="K26" s="73" t="s">
        <v>117</v>
      </c>
      <c r="L26" s="74">
        <v>1</v>
      </c>
      <c r="M26" s="74">
        <v>1</v>
      </c>
      <c r="N26" s="74">
        <v>1</v>
      </c>
      <c r="O26" s="75" t="s">
        <v>118</v>
      </c>
      <c r="P26" s="76" t="s">
        <v>119</v>
      </c>
      <c r="Q26" s="77"/>
      <c r="R26" s="77">
        <v>1</v>
      </c>
      <c r="S26" s="77"/>
      <c r="T26" s="77"/>
      <c r="U26" s="77"/>
      <c r="V26" s="77">
        <v>1</v>
      </c>
      <c r="W26" s="77" t="s">
        <v>44</v>
      </c>
      <c r="X26" s="78" t="s">
        <v>45</v>
      </c>
      <c r="Y26" s="68" t="s">
        <v>46</v>
      </c>
      <c r="Z26" s="78" t="s">
        <v>47</v>
      </c>
    </row>
    <row r="27" spans="1:26" s="79" customFormat="1" ht="61.15" customHeight="1">
      <c r="A27" s="67"/>
      <c r="B27" s="68"/>
      <c r="C27" s="68" t="s">
        <v>39</v>
      </c>
      <c r="D27" s="68" t="s">
        <v>120</v>
      </c>
      <c r="E27" s="68" t="s">
        <v>121</v>
      </c>
      <c r="F27" s="70"/>
      <c r="G27" s="71">
        <v>33</v>
      </c>
      <c r="H27" s="72">
        <v>10</v>
      </c>
      <c r="I27" s="69" t="s">
        <v>40</v>
      </c>
      <c r="J27" s="69"/>
      <c r="K27" s="73" t="s">
        <v>122</v>
      </c>
      <c r="L27" s="74"/>
      <c r="M27" s="74"/>
      <c r="N27" s="74"/>
      <c r="O27" s="75" t="s">
        <v>118</v>
      </c>
      <c r="P27" s="76" t="s">
        <v>123</v>
      </c>
      <c r="Q27" s="77">
        <v>1</v>
      </c>
      <c r="R27" s="77">
        <v>1</v>
      </c>
      <c r="S27" s="77"/>
      <c r="T27" s="77"/>
      <c r="U27" s="77"/>
      <c r="V27" s="77">
        <v>1</v>
      </c>
      <c r="W27" s="77" t="s">
        <v>44</v>
      </c>
      <c r="X27" s="78" t="s">
        <v>45</v>
      </c>
      <c r="Y27" s="68" t="s">
        <v>46</v>
      </c>
      <c r="Z27" s="78" t="s">
        <v>47</v>
      </c>
    </row>
    <row r="28" spans="1:26" s="79" customFormat="1" ht="61.15" customHeight="1">
      <c r="A28" s="67"/>
      <c r="B28" s="68"/>
      <c r="C28" s="68" t="s">
        <v>39</v>
      </c>
      <c r="D28" s="69"/>
      <c r="E28" s="69"/>
      <c r="F28" s="70"/>
      <c r="G28" s="71">
        <v>34</v>
      </c>
      <c r="H28" s="72">
        <v>11</v>
      </c>
      <c r="I28" s="69" t="s">
        <v>40</v>
      </c>
      <c r="J28" s="69"/>
      <c r="K28" s="73" t="s">
        <v>124</v>
      </c>
      <c r="L28" s="74">
        <v>1</v>
      </c>
      <c r="M28" s="74">
        <v>1</v>
      </c>
      <c r="N28" s="74">
        <v>1</v>
      </c>
      <c r="O28" s="75" t="s">
        <v>118</v>
      </c>
      <c r="P28" s="76" t="s">
        <v>125</v>
      </c>
      <c r="Q28" s="77">
        <v>1</v>
      </c>
      <c r="R28" s="77">
        <v>1</v>
      </c>
      <c r="S28" s="77"/>
      <c r="T28" s="77"/>
      <c r="U28" s="77"/>
      <c r="V28" s="77">
        <v>1</v>
      </c>
      <c r="W28" s="77" t="s">
        <v>44</v>
      </c>
      <c r="X28" s="78" t="s">
        <v>45</v>
      </c>
      <c r="Y28" s="68" t="s">
        <v>46</v>
      </c>
      <c r="Z28" s="78" t="s">
        <v>47</v>
      </c>
    </row>
    <row r="29" spans="1:26" s="87" customFormat="1" ht="61.15" customHeight="1">
      <c r="A29" s="67"/>
      <c r="B29" s="68"/>
      <c r="C29" s="68" t="s">
        <v>39</v>
      </c>
      <c r="D29" s="69"/>
      <c r="E29" s="69"/>
      <c r="F29" s="70"/>
      <c r="G29" s="71">
        <v>36</v>
      </c>
      <c r="H29" s="72">
        <v>19</v>
      </c>
      <c r="I29" s="69" t="s">
        <v>40</v>
      </c>
      <c r="J29" s="69"/>
      <c r="K29" s="73" t="s">
        <v>126</v>
      </c>
      <c r="L29" s="74">
        <v>1</v>
      </c>
      <c r="M29" s="74">
        <v>1</v>
      </c>
      <c r="N29" s="74">
        <v>1</v>
      </c>
      <c r="O29" s="75" t="s">
        <v>113</v>
      </c>
      <c r="P29" s="76" t="s">
        <v>127</v>
      </c>
      <c r="Q29" s="77"/>
      <c r="R29" s="77">
        <v>1</v>
      </c>
      <c r="S29" s="77">
        <v>1</v>
      </c>
      <c r="T29" s="77">
        <v>1</v>
      </c>
      <c r="U29" s="77">
        <v>1</v>
      </c>
      <c r="V29" s="77">
        <v>1</v>
      </c>
      <c r="W29" s="77" t="s">
        <v>44</v>
      </c>
      <c r="X29" s="78" t="s">
        <v>45</v>
      </c>
      <c r="Y29" s="68" t="s">
        <v>46</v>
      </c>
      <c r="Z29" s="78" t="s">
        <v>47</v>
      </c>
    </row>
    <row r="30" spans="1:26" s="79" customFormat="1" ht="61.15" customHeight="1">
      <c r="A30" s="67"/>
      <c r="B30" s="68"/>
      <c r="C30" s="68" t="s">
        <v>39</v>
      </c>
      <c r="D30" s="69"/>
      <c r="E30" s="69"/>
      <c r="F30" s="70"/>
      <c r="G30" s="71">
        <v>37</v>
      </c>
      <c r="H30" s="72">
        <v>16</v>
      </c>
      <c r="I30" s="69" t="s">
        <v>40</v>
      </c>
      <c r="J30" s="69"/>
      <c r="K30" s="73" t="s">
        <v>128</v>
      </c>
      <c r="L30" s="74">
        <v>1</v>
      </c>
      <c r="M30" s="74">
        <v>1</v>
      </c>
      <c r="N30" s="74">
        <v>1</v>
      </c>
      <c r="O30" s="75" t="s">
        <v>113</v>
      </c>
      <c r="P30" s="76" t="s">
        <v>127</v>
      </c>
      <c r="Q30" s="77"/>
      <c r="R30" s="77">
        <v>1</v>
      </c>
      <c r="S30" s="77">
        <v>1</v>
      </c>
      <c r="T30" s="77">
        <v>1</v>
      </c>
      <c r="U30" s="77">
        <v>1</v>
      </c>
      <c r="V30" s="77">
        <v>1</v>
      </c>
      <c r="W30" s="77" t="s">
        <v>44</v>
      </c>
      <c r="X30" s="78" t="s">
        <v>45</v>
      </c>
      <c r="Y30" s="68" t="s">
        <v>46</v>
      </c>
      <c r="Z30" s="78" t="s">
        <v>47</v>
      </c>
    </row>
    <row r="31" spans="1:26" s="79" customFormat="1" ht="61.15" customHeight="1">
      <c r="A31" s="67"/>
      <c r="B31" s="68"/>
      <c r="C31" s="68" t="s">
        <v>39</v>
      </c>
      <c r="D31" s="69"/>
      <c r="E31" s="69"/>
      <c r="F31" s="70"/>
      <c r="G31" s="71">
        <v>38</v>
      </c>
      <c r="H31" s="72">
        <v>15</v>
      </c>
      <c r="I31" s="69" t="s">
        <v>40</v>
      </c>
      <c r="J31" s="69"/>
      <c r="K31" s="73" t="s">
        <v>129</v>
      </c>
      <c r="L31" s="74">
        <v>1</v>
      </c>
      <c r="M31" s="74">
        <v>1</v>
      </c>
      <c r="N31" s="74">
        <v>1</v>
      </c>
      <c r="O31" s="75" t="s">
        <v>113</v>
      </c>
      <c r="P31" s="76" t="s">
        <v>127</v>
      </c>
      <c r="Q31" s="77"/>
      <c r="R31" s="77">
        <v>1</v>
      </c>
      <c r="S31" s="77">
        <v>1</v>
      </c>
      <c r="T31" s="77">
        <v>1</v>
      </c>
      <c r="U31" s="77">
        <v>1</v>
      </c>
      <c r="V31" s="77">
        <v>1</v>
      </c>
      <c r="W31" s="77" t="s">
        <v>44</v>
      </c>
      <c r="X31" s="78" t="s">
        <v>45</v>
      </c>
      <c r="Y31" s="68" t="s">
        <v>46</v>
      </c>
      <c r="Z31" s="78" t="s">
        <v>47</v>
      </c>
    </row>
    <row r="32" spans="1:26" s="79" customFormat="1" ht="61.15" customHeight="1">
      <c r="A32" s="67"/>
      <c r="B32" s="68"/>
      <c r="C32" s="68" t="s">
        <v>48</v>
      </c>
      <c r="D32" s="70" t="s">
        <v>130</v>
      </c>
      <c r="E32" s="68" t="s">
        <v>131</v>
      </c>
      <c r="F32" s="70" t="s">
        <v>130</v>
      </c>
      <c r="G32" s="71">
        <v>39</v>
      </c>
      <c r="H32" s="72">
        <v>13</v>
      </c>
      <c r="I32" s="69" t="s">
        <v>40</v>
      </c>
      <c r="J32" s="69"/>
      <c r="K32" s="73" t="s">
        <v>132</v>
      </c>
      <c r="L32" s="74">
        <v>0.1</v>
      </c>
      <c r="M32" s="74">
        <v>0.5</v>
      </c>
      <c r="N32" s="74">
        <v>1</v>
      </c>
      <c r="O32" s="75" t="s">
        <v>113</v>
      </c>
      <c r="P32" s="76" t="s">
        <v>114</v>
      </c>
      <c r="Q32" s="77"/>
      <c r="R32" s="77">
        <v>0.1</v>
      </c>
      <c r="S32" s="77">
        <v>0.1</v>
      </c>
      <c r="T32" s="77">
        <v>0.1</v>
      </c>
      <c r="U32" s="77">
        <v>0.1</v>
      </c>
      <c r="V32" s="77">
        <v>0.1</v>
      </c>
      <c r="W32" s="77" t="s">
        <v>44</v>
      </c>
      <c r="X32" s="78" t="s">
        <v>45</v>
      </c>
      <c r="Y32" s="68" t="s">
        <v>46</v>
      </c>
      <c r="Z32" s="78" t="s">
        <v>47</v>
      </c>
    </row>
    <row r="33" spans="1:26" s="79" customFormat="1" ht="61.15" customHeight="1">
      <c r="A33" s="67"/>
      <c r="B33" s="68"/>
      <c r="C33" s="68" t="s">
        <v>48</v>
      </c>
      <c r="D33" s="70" t="s">
        <v>133</v>
      </c>
      <c r="E33" s="69"/>
      <c r="F33" s="70" t="s">
        <v>133</v>
      </c>
      <c r="G33" s="71">
        <v>40</v>
      </c>
      <c r="H33" s="72">
        <v>60</v>
      </c>
      <c r="I33" s="69" t="s">
        <v>134</v>
      </c>
      <c r="J33" s="69"/>
      <c r="K33" s="73" t="s">
        <v>135</v>
      </c>
      <c r="L33" s="74">
        <v>0.1</v>
      </c>
      <c r="M33" s="74">
        <v>0.2</v>
      </c>
      <c r="N33" s="74">
        <v>0.5</v>
      </c>
      <c r="O33" s="75" t="s">
        <v>113</v>
      </c>
      <c r="P33" s="76" t="s">
        <v>136</v>
      </c>
      <c r="Q33" s="77"/>
      <c r="R33" s="77">
        <v>0.1</v>
      </c>
      <c r="S33" s="77">
        <v>0.15</v>
      </c>
      <c r="T33" s="77">
        <v>0.15</v>
      </c>
      <c r="U33" s="77">
        <v>0.15</v>
      </c>
      <c r="V33" s="77">
        <v>0.15</v>
      </c>
      <c r="W33" s="77" t="s">
        <v>137</v>
      </c>
      <c r="X33" s="78" t="s">
        <v>138</v>
      </c>
      <c r="Y33" s="68" t="s">
        <v>139</v>
      </c>
      <c r="Z33" s="78" t="s">
        <v>140</v>
      </c>
    </row>
    <row r="34" spans="1:26" s="79" customFormat="1" ht="61.15" customHeight="1">
      <c r="A34" s="67"/>
      <c r="B34" s="68"/>
      <c r="C34" s="68" t="s">
        <v>39</v>
      </c>
      <c r="D34" s="70"/>
      <c r="E34" s="69"/>
      <c r="F34" s="70"/>
      <c r="G34" s="71">
        <v>41</v>
      </c>
      <c r="H34" s="72">
        <v>20</v>
      </c>
      <c r="I34" s="69" t="s">
        <v>40</v>
      </c>
      <c r="J34" s="69"/>
      <c r="K34" s="73" t="s">
        <v>141</v>
      </c>
      <c r="L34" s="74">
        <v>1</v>
      </c>
      <c r="M34" s="74">
        <v>1</v>
      </c>
      <c r="N34" s="74">
        <v>1</v>
      </c>
      <c r="O34" s="75" t="s">
        <v>113</v>
      </c>
      <c r="P34" s="76" t="s">
        <v>127</v>
      </c>
      <c r="Q34" s="77"/>
      <c r="R34" s="77">
        <v>1</v>
      </c>
      <c r="S34" s="77">
        <v>1</v>
      </c>
      <c r="T34" s="77">
        <v>1</v>
      </c>
      <c r="U34" s="77">
        <v>1</v>
      </c>
      <c r="V34" s="77">
        <v>1</v>
      </c>
      <c r="W34" s="77" t="s">
        <v>44</v>
      </c>
      <c r="X34" s="78" t="s">
        <v>45</v>
      </c>
      <c r="Y34" s="68" t="s">
        <v>46</v>
      </c>
      <c r="Z34" s="78" t="s">
        <v>47</v>
      </c>
    </row>
    <row r="35" spans="1:26" s="79" customFormat="1" ht="61.15" customHeight="1">
      <c r="A35" s="67"/>
      <c r="B35" s="68"/>
      <c r="C35" s="68" t="s">
        <v>48</v>
      </c>
      <c r="D35" s="70" t="s">
        <v>142</v>
      </c>
      <c r="E35" s="69"/>
      <c r="F35" s="70" t="s">
        <v>142</v>
      </c>
      <c r="G35" s="71">
        <v>43</v>
      </c>
      <c r="H35" s="72">
        <v>17</v>
      </c>
      <c r="I35" s="69" t="s">
        <v>40</v>
      </c>
      <c r="J35" s="69"/>
      <c r="K35" s="73" t="s">
        <v>143</v>
      </c>
      <c r="L35" s="74">
        <v>1</v>
      </c>
      <c r="M35" s="74">
        <v>1</v>
      </c>
      <c r="N35" s="74">
        <v>1</v>
      </c>
      <c r="O35" s="75" t="s">
        <v>113</v>
      </c>
      <c r="P35" s="76" t="s">
        <v>127</v>
      </c>
      <c r="Q35" s="77"/>
      <c r="R35" s="77">
        <v>0.5</v>
      </c>
      <c r="S35" s="77">
        <v>0.65</v>
      </c>
      <c r="T35" s="77">
        <v>0.65</v>
      </c>
      <c r="U35" s="77">
        <v>0.65</v>
      </c>
      <c r="V35" s="77">
        <v>0.65</v>
      </c>
      <c r="W35" s="77" t="s">
        <v>44</v>
      </c>
      <c r="X35" s="78" t="s">
        <v>45</v>
      </c>
      <c r="Y35" s="68" t="s">
        <v>46</v>
      </c>
      <c r="Z35" s="78" t="s">
        <v>47</v>
      </c>
    </row>
    <row r="36" spans="1:26" s="79" customFormat="1" ht="61.15" customHeight="1">
      <c r="A36" s="67"/>
      <c r="B36" s="68"/>
      <c r="C36" s="68" t="s">
        <v>39</v>
      </c>
      <c r="D36" s="70"/>
      <c r="E36" s="69"/>
      <c r="F36" s="70"/>
      <c r="G36" s="71">
        <v>44</v>
      </c>
      <c r="H36" s="72">
        <v>23</v>
      </c>
      <c r="I36" s="69" t="s">
        <v>40</v>
      </c>
      <c r="J36" s="69"/>
      <c r="K36" s="73" t="s">
        <v>144</v>
      </c>
      <c r="L36" s="74">
        <v>0.2</v>
      </c>
      <c r="M36" s="74">
        <v>1</v>
      </c>
      <c r="N36" s="74">
        <v>1</v>
      </c>
      <c r="O36" s="75" t="s">
        <v>113</v>
      </c>
      <c r="P36" s="76" t="s">
        <v>127</v>
      </c>
      <c r="Q36" s="77"/>
      <c r="R36" s="77">
        <v>0.2</v>
      </c>
      <c r="S36" s="77">
        <v>1</v>
      </c>
      <c r="T36" s="77">
        <v>1</v>
      </c>
      <c r="U36" s="77">
        <v>1</v>
      </c>
      <c r="V36" s="77">
        <v>1</v>
      </c>
      <c r="W36" s="77" t="s">
        <v>44</v>
      </c>
      <c r="X36" s="78" t="s">
        <v>45</v>
      </c>
      <c r="Y36" s="68" t="s">
        <v>46</v>
      </c>
      <c r="Z36" s="78" t="s">
        <v>47</v>
      </c>
    </row>
    <row r="37" spans="1:26" s="79" customFormat="1" ht="61.15" customHeight="1">
      <c r="A37" s="67"/>
      <c r="B37" s="68"/>
      <c r="C37" s="68" t="s">
        <v>39</v>
      </c>
      <c r="D37" s="70"/>
      <c r="E37" s="69"/>
      <c r="F37" s="70"/>
      <c r="G37" s="71">
        <v>45</v>
      </c>
      <c r="H37" s="72">
        <v>21</v>
      </c>
      <c r="I37" s="69" t="s">
        <v>40</v>
      </c>
      <c r="J37" s="69"/>
      <c r="K37" s="73" t="s">
        <v>145</v>
      </c>
      <c r="L37" s="74"/>
      <c r="M37" s="74">
        <v>1</v>
      </c>
      <c r="N37" s="74">
        <v>1</v>
      </c>
      <c r="O37" s="75" t="s">
        <v>113</v>
      </c>
      <c r="P37" s="76" t="s">
        <v>127</v>
      </c>
      <c r="Q37" s="77"/>
      <c r="R37" s="77">
        <v>1</v>
      </c>
      <c r="S37" s="77">
        <v>1</v>
      </c>
      <c r="T37" s="77">
        <v>1</v>
      </c>
      <c r="U37" s="77">
        <v>1</v>
      </c>
      <c r="V37" s="77">
        <v>1</v>
      </c>
      <c r="W37" s="77" t="s">
        <v>44</v>
      </c>
      <c r="X37" s="78" t="s">
        <v>45</v>
      </c>
      <c r="Y37" s="68" t="s">
        <v>46</v>
      </c>
      <c r="Z37" s="78" t="s">
        <v>47</v>
      </c>
    </row>
    <row r="38" spans="1:26" s="79" customFormat="1" ht="61.15" customHeight="1">
      <c r="A38" s="67"/>
      <c r="B38" s="68"/>
      <c r="C38" s="68" t="s">
        <v>48</v>
      </c>
      <c r="D38" s="70" t="s">
        <v>146</v>
      </c>
      <c r="E38" s="69"/>
      <c r="F38" s="70" t="s">
        <v>146</v>
      </c>
      <c r="G38" s="71">
        <v>46</v>
      </c>
      <c r="H38" s="72">
        <v>12</v>
      </c>
      <c r="I38" s="69" t="s">
        <v>40</v>
      </c>
      <c r="J38" s="69"/>
      <c r="K38" s="73" t="s">
        <v>147</v>
      </c>
      <c r="L38" s="74">
        <v>0.2</v>
      </c>
      <c r="M38" s="74">
        <v>0.5</v>
      </c>
      <c r="N38" s="74">
        <v>1</v>
      </c>
      <c r="O38" s="75" t="s">
        <v>113</v>
      </c>
      <c r="P38" s="76" t="s">
        <v>114</v>
      </c>
      <c r="Q38" s="77"/>
      <c r="R38" s="77">
        <v>0.2</v>
      </c>
      <c r="S38" s="77">
        <v>0.5</v>
      </c>
      <c r="T38" s="77">
        <v>0.5</v>
      </c>
      <c r="U38" s="77">
        <v>0.7</v>
      </c>
      <c r="V38" s="77">
        <v>0.95</v>
      </c>
      <c r="W38" s="77" t="s">
        <v>44</v>
      </c>
      <c r="X38" s="78" t="s">
        <v>45</v>
      </c>
      <c r="Y38" s="68" t="s">
        <v>46</v>
      </c>
      <c r="Z38" s="78" t="s">
        <v>47</v>
      </c>
    </row>
    <row r="39" spans="1:26" s="79" customFormat="1" ht="61.15" customHeight="1">
      <c r="A39" s="67" t="s">
        <v>114</v>
      </c>
      <c r="B39" s="68" t="s">
        <v>148</v>
      </c>
      <c r="C39" s="68" t="s">
        <v>85</v>
      </c>
      <c r="D39" s="70" t="s">
        <v>149</v>
      </c>
      <c r="E39" s="80" t="s">
        <v>150</v>
      </c>
      <c r="F39" s="70" t="s">
        <v>149</v>
      </c>
      <c r="G39" s="71">
        <v>47</v>
      </c>
      <c r="H39" s="72">
        <v>22</v>
      </c>
      <c r="I39" s="69" t="s">
        <v>40</v>
      </c>
      <c r="J39" s="69"/>
      <c r="K39" s="73" t="s">
        <v>151</v>
      </c>
      <c r="L39" s="74"/>
      <c r="M39" s="74">
        <v>1</v>
      </c>
      <c r="N39" s="74">
        <v>1</v>
      </c>
      <c r="O39" s="75" t="s">
        <v>113</v>
      </c>
      <c r="P39" s="76" t="s">
        <v>127</v>
      </c>
      <c r="Q39" s="77"/>
      <c r="R39" s="77">
        <v>0</v>
      </c>
      <c r="S39" s="77"/>
      <c r="T39" s="77"/>
      <c r="U39" s="77"/>
      <c r="V39" s="77"/>
      <c r="W39" s="77" t="s">
        <v>44</v>
      </c>
      <c r="X39" s="78" t="s">
        <v>45</v>
      </c>
      <c r="Y39" s="68" t="s">
        <v>46</v>
      </c>
      <c r="Z39" s="78" t="s">
        <v>47</v>
      </c>
    </row>
    <row r="40" spans="1:26" s="88" customFormat="1" ht="61.15" customHeight="1">
      <c r="A40" s="67"/>
      <c r="B40" s="68"/>
      <c r="C40" s="68" t="s">
        <v>39</v>
      </c>
      <c r="D40" s="70"/>
      <c r="E40" s="69"/>
      <c r="F40" s="70"/>
      <c r="G40" s="71">
        <v>49</v>
      </c>
      <c r="H40" s="72">
        <v>33</v>
      </c>
      <c r="I40" s="69" t="s">
        <v>101</v>
      </c>
      <c r="J40" s="69"/>
      <c r="K40" s="73" t="s">
        <v>152</v>
      </c>
      <c r="L40" s="74">
        <v>1</v>
      </c>
      <c r="M40" s="74">
        <v>1</v>
      </c>
      <c r="N40" s="74">
        <v>1</v>
      </c>
      <c r="O40" s="75" t="s">
        <v>103</v>
      </c>
      <c r="P40" s="76" t="s">
        <v>104</v>
      </c>
      <c r="Q40" s="77">
        <v>1</v>
      </c>
      <c r="R40" s="77">
        <v>1</v>
      </c>
      <c r="S40" s="77">
        <v>1</v>
      </c>
      <c r="T40" s="77">
        <v>1</v>
      </c>
      <c r="U40" s="77">
        <v>1</v>
      </c>
      <c r="V40" s="77">
        <v>1</v>
      </c>
      <c r="W40" s="77" t="s">
        <v>44</v>
      </c>
      <c r="X40" s="78" t="s">
        <v>45</v>
      </c>
      <c r="Y40" s="68" t="s">
        <v>105</v>
      </c>
      <c r="Z40" s="78" t="s">
        <v>106</v>
      </c>
    </row>
    <row r="41" spans="1:26" s="79" customFormat="1" ht="61.15" customHeight="1">
      <c r="A41" s="67"/>
      <c r="B41" s="68"/>
      <c r="C41" s="68" t="s">
        <v>39</v>
      </c>
      <c r="D41" s="70"/>
      <c r="E41" s="69"/>
      <c r="F41" s="70"/>
      <c r="G41" s="71">
        <v>50</v>
      </c>
      <c r="H41" s="72">
        <v>31</v>
      </c>
      <c r="I41" s="69" t="s">
        <v>153</v>
      </c>
      <c r="J41" s="69"/>
      <c r="K41" s="73" t="s">
        <v>154</v>
      </c>
      <c r="L41" s="74">
        <v>1</v>
      </c>
      <c r="M41" s="74">
        <v>1</v>
      </c>
      <c r="N41" s="74">
        <v>1</v>
      </c>
      <c r="O41" s="75" t="s">
        <v>103</v>
      </c>
      <c r="P41" s="76" t="s">
        <v>104</v>
      </c>
      <c r="Q41" s="77">
        <v>1</v>
      </c>
      <c r="R41" s="77">
        <v>1</v>
      </c>
      <c r="S41" s="77">
        <v>1</v>
      </c>
      <c r="T41" s="77">
        <v>1</v>
      </c>
      <c r="U41" s="77">
        <v>1</v>
      </c>
      <c r="V41" s="77">
        <v>1</v>
      </c>
      <c r="W41" s="77" t="s">
        <v>44</v>
      </c>
      <c r="X41" s="78" t="s">
        <v>45</v>
      </c>
      <c r="Y41" s="68" t="s">
        <v>155</v>
      </c>
      <c r="Z41" s="78" t="s">
        <v>156</v>
      </c>
    </row>
    <row r="42" spans="1:26" s="79" customFormat="1" ht="61.15" customHeight="1">
      <c r="A42" s="67"/>
      <c r="B42" s="85"/>
      <c r="C42" s="89" t="s">
        <v>39</v>
      </c>
      <c r="D42" s="83" t="s">
        <v>157</v>
      </c>
      <c r="E42" s="90"/>
      <c r="F42" s="83" t="s">
        <v>158</v>
      </c>
      <c r="G42" s="71">
        <v>51</v>
      </c>
      <c r="H42" s="72">
        <v>58</v>
      </c>
      <c r="I42" s="69" t="s">
        <v>159</v>
      </c>
      <c r="J42" s="69"/>
      <c r="K42" s="73" t="s">
        <v>160</v>
      </c>
      <c r="L42" s="74">
        <v>1</v>
      </c>
      <c r="M42" s="74">
        <v>1</v>
      </c>
      <c r="N42" s="74">
        <v>1</v>
      </c>
      <c r="O42" s="75" t="s">
        <v>118</v>
      </c>
      <c r="P42" s="76" t="s">
        <v>161</v>
      </c>
      <c r="Q42" s="77">
        <v>1</v>
      </c>
      <c r="R42" s="77">
        <v>0.5</v>
      </c>
      <c r="S42" s="77"/>
      <c r="T42" s="77"/>
      <c r="U42" s="77"/>
      <c r="V42" s="77">
        <v>1</v>
      </c>
      <c r="W42" s="77" t="s">
        <v>162</v>
      </c>
      <c r="X42" s="78" t="s">
        <v>163</v>
      </c>
      <c r="Y42" s="68" t="s">
        <v>164</v>
      </c>
      <c r="Z42" s="78" t="s">
        <v>165</v>
      </c>
    </row>
    <row r="43" spans="1:26" s="79" customFormat="1" ht="61.15" customHeight="1">
      <c r="A43" s="67"/>
      <c r="B43" s="91"/>
      <c r="C43" s="68" t="s">
        <v>48</v>
      </c>
      <c r="D43" s="70"/>
      <c r="E43" s="68" t="s">
        <v>166</v>
      </c>
      <c r="F43" s="70" t="s">
        <v>167</v>
      </c>
      <c r="G43" s="71">
        <v>52</v>
      </c>
      <c r="H43" s="72">
        <v>37</v>
      </c>
      <c r="I43" s="69" t="s">
        <v>159</v>
      </c>
      <c r="J43" s="69"/>
      <c r="K43" s="73" t="s">
        <v>168</v>
      </c>
      <c r="L43" s="74">
        <v>0.5</v>
      </c>
      <c r="M43" s="74">
        <v>1</v>
      </c>
      <c r="N43" s="74">
        <v>1</v>
      </c>
      <c r="O43" s="75" t="s">
        <v>118</v>
      </c>
      <c r="P43" s="76" t="s">
        <v>169</v>
      </c>
      <c r="Q43" s="77">
        <v>0.08</v>
      </c>
      <c r="R43" s="77">
        <v>0.39</v>
      </c>
      <c r="S43" s="77"/>
      <c r="T43" s="77"/>
      <c r="U43" s="77"/>
      <c r="V43" s="77">
        <v>0.39</v>
      </c>
      <c r="W43" s="77" t="s">
        <v>162</v>
      </c>
      <c r="X43" s="78" t="s">
        <v>163</v>
      </c>
      <c r="Y43" s="68" t="s">
        <v>164</v>
      </c>
      <c r="Z43" s="78" t="s">
        <v>165</v>
      </c>
    </row>
    <row r="44" spans="1:26" s="79" customFormat="1" ht="61.15" customHeight="1">
      <c r="A44" s="67"/>
      <c r="B44" s="68"/>
      <c r="C44" s="68" t="s">
        <v>39</v>
      </c>
      <c r="D44" s="78" t="s">
        <v>170</v>
      </c>
      <c r="E44" s="69"/>
      <c r="F44" s="70"/>
      <c r="G44" s="71">
        <v>53</v>
      </c>
      <c r="H44" s="72">
        <v>40</v>
      </c>
      <c r="I44" s="69" t="s">
        <v>159</v>
      </c>
      <c r="J44" s="69"/>
      <c r="K44" s="73" t="s">
        <v>171</v>
      </c>
      <c r="L44" s="74">
        <v>1</v>
      </c>
      <c r="M44" s="74">
        <v>1</v>
      </c>
      <c r="N44" s="74">
        <v>1</v>
      </c>
      <c r="O44" s="75" t="s">
        <v>118</v>
      </c>
      <c r="P44" s="76" t="s">
        <v>123</v>
      </c>
      <c r="Q44" s="77">
        <v>0.23</v>
      </c>
      <c r="R44" s="77">
        <v>1</v>
      </c>
      <c r="S44" s="77"/>
      <c r="T44" s="77"/>
      <c r="U44" s="77"/>
      <c r="V44" s="77">
        <v>1</v>
      </c>
      <c r="W44" s="77"/>
      <c r="X44" s="78" t="s">
        <v>163</v>
      </c>
      <c r="Y44" s="68" t="s">
        <v>164</v>
      </c>
      <c r="Z44" s="78" t="s">
        <v>165</v>
      </c>
    </row>
    <row r="45" spans="1:26" s="79" customFormat="1" ht="61.15" customHeight="1">
      <c r="A45" s="67"/>
      <c r="B45" s="85"/>
      <c r="C45" s="68" t="s">
        <v>39</v>
      </c>
      <c r="D45" s="70" t="s">
        <v>172</v>
      </c>
      <c r="E45" s="80" t="s">
        <v>173</v>
      </c>
      <c r="F45" s="70" t="s">
        <v>174</v>
      </c>
      <c r="G45" s="71">
        <v>54</v>
      </c>
      <c r="H45" s="72">
        <v>47</v>
      </c>
      <c r="I45" s="69" t="s">
        <v>159</v>
      </c>
      <c r="J45" s="69"/>
      <c r="K45" s="73" t="s">
        <v>175</v>
      </c>
      <c r="L45" s="74">
        <v>1</v>
      </c>
      <c r="M45" s="74">
        <v>1</v>
      </c>
      <c r="N45" s="74">
        <v>1</v>
      </c>
      <c r="O45" s="75" t="s">
        <v>118</v>
      </c>
      <c r="P45" s="76" t="s">
        <v>125</v>
      </c>
      <c r="Q45" s="77"/>
      <c r="R45" s="77">
        <v>1</v>
      </c>
      <c r="S45" s="77"/>
      <c r="T45" s="77"/>
      <c r="U45" s="77"/>
      <c r="V45" s="77">
        <v>1</v>
      </c>
      <c r="W45" s="77" t="s">
        <v>162</v>
      </c>
      <c r="X45" s="78" t="s">
        <v>163</v>
      </c>
      <c r="Y45" s="68" t="s">
        <v>164</v>
      </c>
      <c r="Z45" s="78" t="s">
        <v>165</v>
      </c>
    </row>
    <row r="46" spans="1:26" s="79" customFormat="1" ht="61.15" customHeight="1">
      <c r="A46" s="67"/>
      <c r="B46" s="68"/>
      <c r="C46" s="68" t="s">
        <v>39</v>
      </c>
      <c r="D46" s="70"/>
      <c r="E46" s="80"/>
      <c r="F46" s="70"/>
      <c r="G46" s="71">
        <v>55</v>
      </c>
      <c r="H46" s="72">
        <v>51</v>
      </c>
      <c r="I46" s="69" t="s">
        <v>159</v>
      </c>
      <c r="J46" s="69"/>
      <c r="K46" s="73" t="s">
        <v>176</v>
      </c>
      <c r="L46" s="74">
        <v>1</v>
      </c>
      <c r="M46" s="74">
        <v>1</v>
      </c>
      <c r="N46" s="74">
        <v>1</v>
      </c>
      <c r="O46" s="75" t="s">
        <v>118</v>
      </c>
      <c r="P46" s="76" t="s">
        <v>177</v>
      </c>
      <c r="Q46" s="77">
        <v>0.98</v>
      </c>
      <c r="R46" s="77">
        <v>1</v>
      </c>
      <c r="S46" s="77"/>
      <c r="T46" s="77"/>
      <c r="U46" s="77"/>
      <c r="V46" s="77">
        <v>1</v>
      </c>
      <c r="W46" s="77" t="s">
        <v>162</v>
      </c>
      <c r="X46" s="78" t="s">
        <v>163</v>
      </c>
      <c r="Y46" s="68" t="s">
        <v>164</v>
      </c>
      <c r="Z46" s="78" t="s">
        <v>165</v>
      </c>
    </row>
    <row r="47" spans="1:26" s="79" customFormat="1" ht="61.15" customHeight="1">
      <c r="A47" s="67"/>
      <c r="B47" s="68"/>
      <c r="C47" s="68" t="s">
        <v>48</v>
      </c>
      <c r="D47" s="70"/>
      <c r="E47" s="80"/>
      <c r="F47" s="70"/>
      <c r="G47" s="71">
        <v>56</v>
      </c>
      <c r="H47" s="72">
        <v>41</v>
      </c>
      <c r="I47" s="69" t="s">
        <v>40</v>
      </c>
      <c r="J47" s="69"/>
      <c r="K47" s="73" t="s">
        <v>178</v>
      </c>
      <c r="L47" s="74"/>
      <c r="M47" s="74"/>
      <c r="N47" s="74">
        <v>1</v>
      </c>
      <c r="O47" s="75" t="s">
        <v>118</v>
      </c>
      <c r="P47" s="76" t="s">
        <v>177</v>
      </c>
      <c r="Q47" s="77">
        <v>0.5</v>
      </c>
      <c r="R47" s="77">
        <v>0.5</v>
      </c>
      <c r="S47" s="77"/>
      <c r="T47" s="77"/>
      <c r="U47" s="77"/>
      <c r="V47" s="77">
        <v>0.5</v>
      </c>
      <c r="W47" s="77" t="s">
        <v>44</v>
      </c>
      <c r="X47" s="78" t="s">
        <v>45</v>
      </c>
      <c r="Y47" s="68" t="s">
        <v>46</v>
      </c>
      <c r="Z47" s="78" t="s">
        <v>47</v>
      </c>
    </row>
    <row r="48" spans="1:26" s="79" customFormat="1" ht="61.15" customHeight="1">
      <c r="A48" s="67"/>
      <c r="B48" s="68"/>
      <c r="C48" s="68" t="s">
        <v>39</v>
      </c>
      <c r="D48" s="70"/>
      <c r="E48" s="80"/>
      <c r="F48" s="70"/>
      <c r="G48" s="71">
        <v>57</v>
      </c>
      <c r="H48" s="72">
        <v>98</v>
      </c>
      <c r="I48" s="69" t="s">
        <v>40</v>
      </c>
      <c r="J48" s="69"/>
      <c r="K48" s="73" t="s">
        <v>179</v>
      </c>
      <c r="L48" s="74">
        <v>1</v>
      </c>
      <c r="M48" s="74">
        <v>1</v>
      </c>
      <c r="N48" s="74">
        <v>1</v>
      </c>
      <c r="O48" s="75" t="s">
        <v>118</v>
      </c>
      <c r="P48" s="76" t="s">
        <v>180</v>
      </c>
      <c r="Q48" s="77">
        <v>0.65</v>
      </c>
      <c r="R48" s="77">
        <v>0.5</v>
      </c>
      <c r="S48" s="77"/>
      <c r="T48" s="77"/>
      <c r="U48" s="77"/>
      <c r="V48" s="77">
        <v>1</v>
      </c>
      <c r="W48" s="77" t="s">
        <v>44</v>
      </c>
      <c r="X48" s="78" t="s">
        <v>45</v>
      </c>
      <c r="Y48" s="68" t="s">
        <v>46</v>
      </c>
      <c r="Z48" s="78" t="s">
        <v>47</v>
      </c>
    </row>
    <row r="49" spans="1:26" s="79" customFormat="1" ht="61.15" customHeight="1">
      <c r="A49" s="67"/>
      <c r="B49" s="68"/>
      <c r="C49" s="68" t="s">
        <v>48</v>
      </c>
      <c r="D49" s="70" t="s">
        <v>181</v>
      </c>
      <c r="E49" s="68" t="s">
        <v>182</v>
      </c>
      <c r="F49" s="70" t="s">
        <v>181</v>
      </c>
      <c r="G49" s="71">
        <v>58</v>
      </c>
      <c r="H49" s="72">
        <v>63</v>
      </c>
      <c r="I49" s="69" t="s">
        <v>73</v>
      </c>
      <c r="J49" s="69"/>
      <c r="K49" s="73" t="s">
        <v>183</v>
      </c>
      <c r="L49" s="74">
        <v>0.7</v>
      </c>
      <c r="M49" s="74">
        <v>1</v>
      </c>
      <c r="N49" s="74">
        <v>1</v>
      </c>
      <c r="O49" s="75" t="s">
        <v>118</v>
      </c>
      <c r="P49" s="76" t="s">
        <v>114</v>
      </c>
      <c r="Q49" s="77"/>
      <c r="R49" s="77">
        <v>0.9</v>
      </c>
      <c r="S49" s="77">
        <v>0.91</v>
      </c>
      <c r="T49" s="77">
        <v>0.91</v>
      </c>
      <c r="U49" s="77">
        <v>0.92</v>
      </c>
      <c r="V49" s="77">
        <v>0.93</v>
      </c>
      <c r="W49" s="77" t="s">
        <v>44</v>
      </c>
      <c r="X49" s="78" t="s">
        <v>45</v>
      </c>
      <c r="Y49" s="68" t="s">
        <v>75</v>
      </c>
      <c r="Z49" s="78" t="s">
        <v>76</v>
      </c>
    </row>
    <row r="50" spans="1:26" s="79" customFormat="1" ht="61.15" customHeight="1">
      <c r="A50" s="67"/>
      <c r="B50" s="85"/>
      <c r="C50" s="68" t="s">
        <v>48</v>
      </c>
      <c r="D50" s="70" t="s">
        <v>184</v>
      </c>
      <c r="E50" s="80" t="s">
        <v>185</v>
      </c>
      <c r="F50" s="86" t="s">
        <v>186</v>
      </c>
      <c r="G50" s="71">
        <v>59</v>
      </c>
      <c r="H50" s="72">
        <v>59</v>
      </c>
      <c r="I50" s="69" t="s">
        <v>159</v>
      </c>
      <c r="J50" s="69"/>
      <c r="K50" s="73" t="s">
        <v>187</v>
      </c>
      <c r="L50" s="74"/>
      <c r="M50" s="74"/>
      <c r="N50" s="92"/>
      <c r="O50" s="75" t="s">
        <v>118</v>
      </c>
      <c r="P50" s="76" t="s">
        <v>125</v>
      </c>
      <c r="Q50" s="77"/>
      <c r="R50" s="77">
        <v>0.82</v>
      </c>
      <c r="S50" s="77"/>
      <c r="T50" s="77"/>
      <c r="U50" s="77"/>
      <c r="V50" s="77">
        <v>0.91700000000000004</v>
      </c>
      <c r="W50" s="77" t="s">
        <v>162</v>
      </c>
      <c r="X50" s="78" t="s">
        <v>163</v>
      </c>
      <c r="Y50" s="68" t="s">
        <v>164</v>
      </c>
      <c r="Z50" s="78" t="s">
        <v>165</v>
      </c>
    </row>
    <row r="51" spans="1:26" s="79" customFormat="1" ht="61.15" customHeight="1">
      <c r="A51" s="67"/>
      <c r="B51" s="68"/>
      <c r="C51" s="68" t="s">
        <v>39</v>
      </c>
      <c r="D51" s="70"/>
      <c r="E51" s="69"/>
      <c r="F51" s="70"/>
      <c r="G51" s="71">
        <v>60</v>
      </c>
      <c r="H51" s="72">
        <v>14</v>
      </c>
      <c r="I51" s="69" t="s">
        <v>40</v>
      </c>
      <c r="J51" s="69"/>
      <c r="K51" s="73" t="s">
        <v>188</v>
      </c>
      <c r="L51" s="74">
        <v>1</v>
      </c>
      <c r="M51" s="74">
        <v>1</v>
      </c>
      <c r="N51" s="74">
        <v>1</v>
      </c>
      <c r="O51" s="75" t="s">
        <v>118</v>
      </c>
      <c r="P51" s="76" t="s">
        <v>177</v>
      </c>
      <c r="Q51" s="77">
        <v>0.5</v>
      </c>
      <c r="R51" s="77">
        <v>1</v>
      </c>
      <c r="S51" s="77"/>
      <c r="T51" s="77"/>
      <c r="U51" s="77"/>
      <c r="V51" s="77">
        <v>1</v>
      </c>
      <c r="W51" s="77" t="s">
        <v>44</v>
      </c>
      <c r="X51" s="78" t="s">
        <v>45</v>
      </c>
      <c r="Y51" s="68" t="s">
        <v>46</v>
      </c>
      <c r="Z51" s="78" t="s">
        <v>47</v>
      </c>
    </row>
    <row r="52" spans="1:26" s="79" customFormat="1" ht="61.15" customHeight="1">
      <c r="A52" s="67"/>
      <c r="B52" s="68"/>
      <c r="C52" s="68" t="s">
        <v>39</v>
      </c>
      <c r="D52" s="70"/>
      <c r="E52" s="69"/>
      <c r="F52" s="70"/>
      <c r="G52" s="71">
        <v>61</v>
      </c>
      <c r="H52" s="72">
        <v>52</v>
      </c>
      <c r="I52" s="69" t="s">
        <v>159</v>
      </c>
      <c r="J52" s="69"/>
      <c r="K52" s="73" t="s">
        <v>189</v>
      </c>
      <c r="L52" s="74">
        <v>1</v>
      </c>
      <c r="M52" s="74">
        <v>1</v>
      </c>
      <c r="N52" s="74">
        <v>1</v>
      </c>
      <c r="O52" s="75" t="s">
        <v>118</v>
      </c>
      <c r="P52" s="76" t="s">
        <v>177</v>
      </c>
      <c r="Q52" s="77">
        <v>0.7</v>
      </c>
      <c r="R52" s="77">
        <v>0.82</v>
      </c>
      <c r="S52" s="77"/>
      <c r="T52" s="77"/>
      <c r="U52" s="77"/>
      <c r="V52" s="77">
        <v>1</v>
      </c>
      <c r="W52" s="77" t="s">
        <v>162</v>
      </c>
      <c r="X52" s="78" t="s">
        <v>163</v>
      </c>
      <c r="Y52" s="68" t="s">
        <v>164</v>
      </c>
      <c r="Z52" s="78" t="s">
        <v>165</v>
      </c>
    </row>
    <row r="53" spans="1:26" s="79" customFormat="1" ht="61.15" customHeight="1">
      <c r="A53" s="67"/>
      <c r="B53" s="68"/>
      <c r="C53" s="68" t="s">
        <v>48</v>
      </c>
      <c r="D53" s="70" t="s">
        <v>190</v>
      </c>
      <c r="E53" s="69"/>
      <c r="F53" s="70" t="s">
        <v>190</v>
      </c>
      <c r="G53" s="71">
        <v>62</v>
      </c>
      <c r="H53" s="72">
        <v>9</v>
      </c>
      <c r="I53" s="69" t="s">
        <v>40</v>
      </c>
      <c r="J53" s="69"/>
      <c r="K53" s="73" t="s">
        <v>191</v>
      </c>
      <c r="L53" s="74">
        <v>0.1</v>
      </c>
      <c r="M53" s="74">
        <v>0.2</v>
      </c>
      <c r="N53" s="74">
        <v>0.5</v>
      </c>
      <c r="O53" s="75" t="s">
        <v>118</v>
      </c>
      <c r="P53" s="76" t="s">
        <v>123</v>
      </c>
      <c r="Q53" s="77">
        <v>0.36</v>
      </c>
      <c r="R53" s="77">
        <v>0.4</v>
      </c>
      <c r="S53" s="77"/>
      <c r="T53" s="77"/>
      <c r="U53" s="77"/>
      <c r="V53" s="77">
        <v>0.68</v>
      </c>
      <c r="W53" s="77" t="s">
        <v>44</v>
      </c>
      <c r="X53" s="78" t="s">
        <v>45</v>
      </c>
      <c r="Y53" s="68" t="s">
        <v>46</v>
      </c>
      <c r="Z53" s="78" t="s">
        <v>47</v>
      </c>
    </row>
    <row r="54" spans="1:26" s="79" customFormat="1" ht="61.15" customHeight="1">
      <c r="A54" s="67"/>
      <c r="B54" s="68"/>
      <c r="C54" s="68" t="s">
        <v>39</v>
      </c>
      <c r="D54" s="70"/>
      <c r="E54" s="69"/>
      <c r="F54" s="70"/>
      <c r="G54" s="71">
        <v>63</v>
      </c>
      <c r="H54" s="72">
        <v>7</v>
      </c>
      <c r="I54" s="69" t="s">
        <v>159</v>
      </c>
      <c r="J54" s="69"/>
      <c r="K54" s="73" t="s">
        <v>192</v>
      </c>
      <c r="L54" s="74">
        <v>1</v>
      </c>
      <c r="M54" s="74">
        <v>1</v>
      </c>
      <c r="N54" s="74">
        <v>1</v>
      </c>
      <c r="O54" s="75" t="s">
        <v>118</v>
      </c>
      <c r="P54" s="76" t="s">
        <v>125</v>
      </c>
      <c r="Q54" s="77">
        <v>0.24</v>
      </c>
      <c r="R54" s="77">
        <v>0.88</v>
      </c>
      <c r="S54" s="77"/>
      <c r="T54" s="77"/>
      <c r="U54" s="77"/>
      <c r="V54" s="77">
        <v>1</v>
      </c>
      <c r="W54" s="77" t="s">
        <v>162</v>
      </c>
      <c r="X54" s="78" t="s">
        <v>163</v>
      </c>
      <c r="Y54" s="68" t="s">
        <v>164</v>
      </c>
      <c r="Z54" s="78" t="s">
        <v>165</v>
      </c>
    </row>
    <row r="55" spans="1:26" s="79" customFormat="1" ht="61.15" customHeight="1">
      <c r="A55" s="67"/>
      <c r="B55" s="68"/>
      <c r="C55" s="68" t="s">
        <v>48</v>
      </c>
      <c r="D55" s="70" t="s">
        <v>193</v>
      </c>
      <c r="E55" s="69"/>
      <c r="F55" s="70" t="s">
        <v>193</v>
      </c>
      <c r="G55" s="71">
        <v>64</v>
      </c>
      <c r="H55" s="72">
        <v>48</v>
      </c>
      <c r="I55" s="69" t="s">
        <v>159</v>
      </c>
      <c r="J55" s="69"/>
      <c r="K55" s="73" t="s">
        <v>194</v>
      </c>
      <c r="L55" s="74">
        <v>0.8</v>
      </c>
      <c r="M55" s="74">
        <v>1</v>
      </c>
      <c r="N55" s="74">
        <v>1</v>
      </c>
      <c r="O55" s="75" t="s">
        <v>118</v>
      </c>
      <c r="P55" s="76" t="s">
        <v>169</v>
      </c>
      <c r="Q55" s="77">
        <v>0.97</v>
      </c>
      <c r="R55" s="77">
        <v>0.95</v>
      </c>
      <c r="S55" s="77"/>
      <c r="T55" s="77"/>
      <c r="U55" s="77"/>
      <c r="V55" s="77">
        <v>0.96</v>
      </c>
      <c r="W55" s="77" t="s">
        <v>162</v>
      </c>
      <c r="X55" s="78" t="s">
        <v>163</v>
      </c>
      <c r="Y55" s="68" t="s">
        <v>164</v>
      </c>
      <c r="Z55" s="78" t="s">
        <v>165</v>
      </c>
    </row>
    <row r="56" spans="1:26" s="79" customFormat="1" ht="61.15" customHeight="1">
      <c r="A56" s="67" t="s">
        <v>195</v>
      </c>
      <c r="B56" s="68" t="s">
        <v>196</v>
      </c>
      <c r="C56" s="68" t="s">
        <v>85</v>
      </c>
      <c r="D56" s="86" t="s">
        <v>197</v>
      </c>
      <c r="E56" s="68" t="s">
        <v>182</v>
      </c>
      <c r="F56" s="86" t="s">
        <v>198</v>
      </c>
      <c r="G56" s="71">
        <v>65</v>
      </c>
      <c r="H56" s="72">
        <v>61</v>
      </c>
      <c r="I56" s="69" t="s">
        <v>159</v>
      </c>
      <c r="J56" s="69"/>
      <c r="K56" s="73" t="s">
        <v>199</v>
      </c>
      <c r="L56" s="74">
        <v>1</v>
      </c>
      <c r="M56" s="74">
        <v>1</v>
      </c>
      <c r="N56" s="74">
        <v>1</v>
      </c>
      <c r="O56" s="75" t="s">
        <v>118</v>
      </c>
      <c r="P56" s="76" t="s">
        <v>200</v>
      </c>
      <c r="Q56" s="77"/>
      <c r="R56" s="77"/>
      <c r="S56" s="77"/>
      <c r="T56" s="77"/>
      <c r="U56" s="77"/>
      <c r="V56" s="77"/>
      <c r="W56" s="77" t="s">
        <v>162</v>
      </c>
      <c r="X56" s="78" t="s">
        <v>163</v>
      </c>
      <c r="Y56" s="68" t="s">
        <v>164</v>
      </c>
      <c r="Z56" s="78" t="s">
        <v>165</v>
      </c>
    </row>
    <row r="57" spans="1:26" s="79" customFormat="1" ht="61.15" customHeight="1">
      <c r="A57" s="67"/>
      <c r="B57" s="68"/>
      <c r="C57" s="68" t="s">
        <v>48</v>
      </c>
      <c r="D57" s="70"/>
      <c r="E57" s="69"/>
      <c r="F57" s="70" t="s">
        <v>201</v>
      </c>
      <c r="G57" s="71">
        <v>66</v>
      </c>
      <c r="H57" s="72">
        <v>50</v>
      </c>
      <c r="I57" s="69" t="s">
        <v>159</v>
      </c>
      <c r="J57" s="69"/>
      <c r="K57" s="73" t="s">
        <v>202</v>
      </c>
      <c r="L57" s="74">
        <v>0.3</v>
      </c>
      <c r="M57" s="74">
        <v>0.6</v>
      </c>
      <c r="N57" s="74">
        <v>1</v>
      </c>
      <c r="O57" s="75" t="s">
        <v>118</v>
      </c>
      <c r="P57" s="76" t="s">
        <v>169</v>
      </c>
      <c r="Q57" s="77">
        <v>0.13</v>
      </c>
      <c r="R57" s="77">
        <v>0.3</v>
      </c>
      <c r="S57" s="77"/>
      <c r="T57" s="77"/>
      <c r="U57" s="77"/>
      <c r="V57" s="77">
        <v>0.38</v>
      </c>
      <c r="W57" s="77" t="s">
        <v>162</v>
      </c>
      <c r="X57" s="78" t="s">
        <v>163</v>
      </c>
      <c r="Y57" s="68" t="s">
        <v>164</v>
      </c>
      <c r="Z57" s="78" t="s">
        <v>165</v>
      </c>
    </row>
    <row r="58" spans="1:26" s="84" customFormat="1" ht="61.15" customHeight="1">
      <c r="A58" s="67"/>
      <c r="B58" s="68"/>
      <c r="C58" s="68" t="s">
        <v>39</v>
      </c>
      <c r="D58" s="70"/>
      <c r="E58" s="69"/>
      <c r="F58" s="70"/>
      <c r="G58" s="71">
        <v>67</v>
      </c>
      <c r="H58" s="72">
        <v>35</v>
      </c>
      <c r="I58" s="69" t="s">
        <v>159</v>
      </c>
      <c r="J58" s="69"/>
      <c r="K58" s="73" t="s">
        <v>203</v>
      </c>
      <c r="L58" s="74"/>
      <c r="M58" s="74"/>
      <c r="N58" s="74"/>
      <c r="O58" s="75" t="s">
        <v>118</v>
      </c>
      <c r="P58" s="76" t="s">
        <v>123</v>
      </c>
      <c r="Q58" s="77">
        <v>1</v>
      </c>
      <c r="R58" s="77"/>
      <c r="S58" s="77"/>
      <c r="T58" s="77"/>
      <c r="U58" s="77"/>
      <c r="V58" s="77">
        <v>1</v>
      </c>
      <c r="W58" s="77" t="s">
        <v>162</v>
      </c>
      <c r="X58" s="78" t="s">
        <v>163</v>
      </c>
      <c r="Y58" s="68" t="s">
        <v>164</v>
      </c>
      <c r="Z58" s="78" t="s">
        <v>165</v>
      </c>
    </row>
    <row r="59" spans="1:26" s="79" customFormat="1" ht="61.15" customHeight="1">
      <c r="A59" s="67"/>
      <c r="B59" s="68"/>
      <c r="C59" s="68" t="s">
        <v>39</v>
      </c>
      <c r="D59" s="70" t="s">
        <v>204</v>
      </c>
      <c r="E59" s="68" t="s">
        <v>173</v>
      </c>
      <c r="F59" s="70" t="s">
        <v>205</v>
      </c>
      <c r="G59" s="71">
        <v>68</v>
      </c>
      <c r="H59" s="72">
        <v>46</v>
      </c>
      <c r="I59" s="69" t="s">
        <v>159</v>
      </c>
      <c r="J59" s="69"/>
      <c r="K59" s="73" t="s">
        <v>206</v>
      </c>
      <c r="L59" s="74">
        <v>0.3</v>
      </c>
      <c r="M59" s="74">
        <v>1</v>
      </c>
      <c r="N59" s="74">
        <v>1</v>
      </c>
      <c r="O59" s="75" t="s">
        <v>118</v>
      </c>
      <c r="P59" s="76" t="s">
        <v>177</v>
      </c>
      <c r="Q59" s="77">
        <v>0.7</v>
      </c>
      <c r="R59" s="77">
        <v>1</v>
      </c>
      <c r="S59" s="77"/>
      <c r="T59" s="77"/>
      <c r="U59" s="77"/>
      <c r="V59" s="77">
        <v>1</v>
      </c>
      <c r="W59" s="77" t="s">
        <v>162</v>
      </c>
      <c r="X59" s="78" t="s">
        <v>163</v>
      </c>
      <c r="Y59" s="68" t="s">
        <v>164</v>
      </c>
      <c r="Z59" s="78" t="s">
        <v>165</v>
      </c>
    </row>
    <row r="60" spans="1:26" s="79" customFormat="1" ht="61.15" customHeight="1">
      <c r="A60" s="67"/>
      <c r="B60" s="68"/>
      <c r="C60" s="68" t="s">
        <v>39</v>
      </c>
      <c r="D60" s="70"/>
      <c r="E60" s="69"/>
      <c r="F60" s="70"/>
      <c r="G60" s="71">
        <v>69</v>
      </c>
      <c r="H60" s="72">
        <v>38</v>
      </c>
      <c r="I60" s="69" t="s">
        <v>159</v>
      </c>
      <c r="J60" s="69"/>
      <c r="K60" s="73" t="s">
        <v>207</v>
      </c>
      <c r="L60" s="74">
        <v>0.4</v>
      </c>
      <c r="M60" s="74">
        <v>0.8</v>
      </c>
      <c r="N60" s="74">
        <v>1</v>
      </c>
      <c r="O60" s="75" t="s">
        <v>118</v>
      </c>
      <c r="P60" s="76" t="s">
        <v>169</v>
      </c>
      <c r="Q60" s="77">
        <v>0.19</v>
      </c>
      <c r="R60" s="77">
        <v>0.95</v>
      </c>
      <c r="S60" s="77"/>
      <c r="T60" s="77"/>
      <c r="U60" s="77"/>
      <c r="V60" s="77">
        <v>1</v>
      </c>
      <c r="W60" s="77" t="s">
        <v>162</v>
      </c>
      <c r="X60" s="78" t="s">
        <v>163</v>
      </c>
      <c r="Y60" s="68" t="s">
        <v>164</v>
      </c>
      <c r="Z60" s="78" t="s">
        <v>165</v>
      </c>
    </row>
    <row r="61" spans="1:26" s="79" customFormat="1" ht="61.15" customHeight="1">
      <c r="A61" s="67"/>
      <c r="B61" s="68"/>
      <c r="C61" s="68" t="s">
        <v>48</v>
      </c>
      <c r="D61" s="70" t="s">
        <v>208</v>
      </c>
      <c r="E61" s="69"/>
      <c r="F61" s="70" t="s">
        <v>208</v>
      </c>
      <c r="G61" s="71">
        <v>70</v>
      </c>
      <c r="H61" s="72">
        <v>39</v>
      </c>
      <c r="I61" s="69" t="s">
        <v>159</v>
      </c>
      <c r="J61" s="69"/>
      <c r="K61" s="73" t="s">
        <v>209</v>
      </c>
      <c r="L61" s="74">
        <v>0.7</v>
      </c>
      <c r="M61" s="74">
        <v>1</v>
      </c>
      <c r="N61" s="74">
        <v>1</v>
      </c>
      <c r="O61" s="75" t="s">
        <v>118</v>
      </c>
      <c r="P61" s="76" t="s">
        <v>125</v>
      </c>
      <c r="Q61" s="77">
        <v>0.05</v>
      </c>
      <c r="R61" s="77">
        <v>0.2</v>
      </c>
      <c r="S61" s="77"/>
      <c r="T61" s="77"/>
      <c r="U61" s="77"/>
      <c r="V61" s="77">
        <v>0.3</v>
      </c>
      <c r="W61" s="77" t="s">
        <v>162</v>
      </c>
      <c r="X61" s="78" t="s">
        <v>163</v>
      </c>
      <c r="Y61" s="68" t="s">
        <v>164</v>
      </c>
      <c r="Z61" s="78" t="s">
        <v>165</v>
      </c>
    </row>
    <row r="62" spans="1:26" s="79" customFormat="1" ht="61.15" customHeight="1">
      <c r="A62" s="67" t="s">
        <v>210</v>
      </c>
      <c r="B62" s="68" t="s">
        <v>196</v>
      </c>
      <c r="C62" s="68" t="s">
        <v>48</v>
      </c>
      <c r="D62" s="80" t="s">
        <v>211</v>
      </c>
      <c r="E62" s="69"/>
      <c r="F62" s="70" t="s">
        <v>212</v>
      </c>
      <c r="G62" s="71">
        <v>71</v>
      </c>
      <c r="H62" s="72">
        <v>45</v>
      </c>
      <c r="I62" s="69" t="s">
        <v>159</v>
      </c>
      <c r="J62" s="69"/>
      <c r="K62" s="73" t="s">
        <v>213</v>
      </c>
      <c r="L62" s="74"/>
      <c r="M62" s="74">
        <v>0.5</v>
      </c>
      <c r="N62" s="74">
        <v>1</v>
      </c>
      <c r="O62" s="75" t="s">
        <v>118</v>
      </c>
      <c r="P62" s="76" t="s">
        <v>169</v>
      </c>
      <c r="Q62" s="77">
        <v>0.1</v>
      </c>
      <c r="R62" s="77">
        <v>0</v>
      </c>
      <c r="S62" s="77"/>
      <c r="T62" s="77"/>
      <c r="U62" s="77"/>
      <c r="V62" s="77">
        <v>0.75</v>
      </c>
      <c r="W62" s="77" t="s">
        <v>162</v>
      </c>
      <c r="X62" s="78" t="s">
        <v>163</v>
      </c>
      <c r="Y62" s="68" t="s">
        <v>164</v>
      </c>
      <c r="Z62" s="78" t="s">
        <v>165</v>
      </c>
    </row>
    <row r="63" spans="1:26" s="79" customFormat="1" ht="61.15" customHeight="1">
      <c r="A63" s="67"/>
      <c r="B63" s="68"/>
      <c r="C63" s="68" t="s">
        <v>48</v>
      </c>
      <c r="D63" s="70" t="s">
        <v>214</v>
      </c>
      <c r="E63" s="69"/>
      <c r="F63" s="70" t="s">
        <v>214</v>
      </c>
      <c r="G63" s="71">
        <v>73</v>
      </c>
      <c r="H63" s="72">
        <v>42</v>
      </c>
      <c r="I63" s="69" t="s">
        <v>159</v>
      </c>
      <c r="J63" s="69"/>
      <c r="K63" s="73" t="s">
        <v>215</v>
      </c>
      <c r="L63" s="74"/>
      <c r="M63" s="74">
        <v>1</v>
      </c>
      <c r="N63" s="74">
        <v>1</v>
      </c>
      <c r="O63" s="75" t="s">
        <v>118</v>
      </c>
      <c r="P63" s="76" t="s">
        <v>177</v>
      </c>
      <c r="Q63" s="77">
        <v>0.5</v>
      </c>
      <c r="R63" s="77">
        <v>0.5</v>
      </c>
      <c r="S63" s="77"/>
      <c r="T63" s="77"/>
      <c r="U63" s="77"/>
      <c r="V63" s="77">
        <v>0.5</v>
      </c>
      <c r="W63" s="77" t="s">
        <v>162</v>
      </c>
      <c r="X63" s="78" t="s">
        <v>163</v>
      </c>
      <c r="Y63" s="68" t="s">
        <v>164</v>
      </c>
      <c r="Z63" s="78" t="s">
        <v>165</v>
      </c>
    </row>
    <row r="64" spans="1:26" s="79" customFormat="1" ht="61.15" customHeight="1">
      <c r="A64" s="67"/>
      <c r="B64" s="68"/>
      <c r="C64" s="68" t="s">
        <v>39</v>
      </c>
      <c r="D64" s="70"/>
      <c r="E64" s="69"/>
      <c r="F64" s="70"/>
      <c r="G64" s="71">
        <v>74</v>
      </c>
      <c r="H64" s="72">
        <v>49</v>
      </c>
      <c r="I64" s="69" t="s">
        <v>159</v>
      </c>
      <c r="J64" s="69"/>
      <c r="K64" s="73" t="s">
        <v>216</v>
      </c>
      <c r="L64" s="74">
        <v>0.8</v>
      </c>
      <c r="M64" s="74">
        <v>1</v>
      </c>
      <c r="N64" s="74">
        <v>1</v>
      </c>
      <c r="O64" s="75" t="s">
        <v>118</v>
      </c>
      <c r="P64" s="76" t="s">
        <v>169</v>
      </c>
      <c r="Q64" s="77">
        <v>0.15</v>
      </c>
      <c r="R64" s="77">
        <v>0.28999999999999998</v>
      </c>
      <c r="S64" s="77"/>
      <c r="T64" s="77"/>
      <c r="U64" s="77"/>
      <c r="V64" s="77">
        <v>1</v>
      </c>
      <c r="W64" s="77" t="s">
        <v>162</v>
      </c>
      <c r="X64" s="78" t="s">
        <v>163</v>
      </c>
      <c r="Y64" s="68" t="s">
        <v>164</v>
      </c>
      <c r="Z64" s="78" t="s">
        <v>165</v>
      </c>
    </row>
    <row r="65" spans="1:26" s="79" customFormat="1" ht="61.15" customHeight="1">
      <c r="A65" s="67" t="s">
        <v>217</v>
      </c>
      <c r="B65" s="68" t="s">
        <v>196</v>
      </c>
      <c r="C65" s="68" t="s">
        <v>85</v>
      </c>
      <c r="D65" s="86" t="s">
        <v>218</v>
      </c>
      <c r="E65" s="80" t="s">
        <v>173</v>
      </c>
      <c r="F65" s="86" t="s">
        <v>219</v>
      </c>
      <c r="G65" s="71">
        <v>75</v>
      </c>
      <c r="H65" s="72">
        <v>56</v>
      </c>
      <c r="I65" s="69" t="s">
        <v>159</v>
      </c>
      <c r="J65" s="69"/>
      <c r="K65" s="73" t="s">
        <v>220</v>
      </c>
      <c r="L65" s="74"/>
      <c r="M65" s="74">
        <v>1</v>
      </c>
      <c r="N65" s="74">
        <v>1</v>
      </c>
      <c r="O65" s="75" t="s">
        <v>118</v>
      </c>
      <c r="P65" s="76" t="s">
        <v>114</v>
      </c>
      <c r="Q65" s="77"/>
      <c r="R65" s="77"/>
      <c r="S65" s="77"/>
      <c r="T65" s="77"/>
      <c r="U65" s="77"/>
      <c r="V65" s="77"/>
      <c r="W65" s="77" t="s">
        <v>162</v>
      </c>
      <c r="X65" s="78" t="s">
        <v>163</v>
      </c>
      <c r="Y65" s="68" t="s">
        <v>164</v>
      </c>
      <c r="Z65" s="78" t="s">
        <v>165</v>
      </c>
    </row>
    <row r="66" spans="1:26" s="79" customFormat="1" ht="61.15" customHeight="1">
      <c r="A66" s="67"/>
      <c r="B66" s="85"/>
      <c r="C66" s="68" t="s">
        <v>48</v>
      </c>
      <c r="D66" s="86" t="s">
        <v>221</v>
      </c>
      <c r="E66" s="93" t="s">
        <v>222</v>
      </c>
      <c r="F66" s="86" t="s">
        <v>223</v>
      </c>
      <c r="G66" s="71">
        <v>77</v>
      </c>
      <c r="H66" s="72">
        <v>54</v>
      </c>
      <c r="I66" s="69" t="s">
        <v>159</v>
      </c>
      <c r="J66" s="69"/>
      <c r="K66" s="73" t="s">
        <v>224</v>
      </c>
      <c r="L66" s="74"/>
      <c r="M66" s="74"/>
      <c r="N66" s="74">
        <v>0.7</v>
      </c>
      <c r="O66" s="75" t="s">
        <v>118</v>
      </c>
      <c r="P66" s="76" t="s">
        <v>169</v>
      </c>
      <c r="Q66" s="77"/>
      <c r="R66" s="77"/>
      <c r="S66" s="77"/>
      <c r="T66" s="77"/>
      <c r="U66" s="77"/>
      <c r="V66" s="77">
        <v>0.01</v>
      </c>
      <c r="W66" s="77" t="s">
        <v>162</v>
      </c>
      <c r="X66" s="78" t="s">
        <v>163</v>
      </c>
      <c r="Y66" s="68" t="s">
        <v>164</v>
      </c>
      <c r="Z66" s="78" t="s">
        <v>165</v>
      </c>
    </row>
    <row r="67" spans="1:26" s="79" customFormat="1" ht="61.15" customHeight="1">
      <c r="A67" s="67"/>
      <c r="B67" s="68"/>
      <c r="C67" s="68" t="s">
        <v>48</v>
      </c>
      <c r="D67" s="70" t="s">
        <v>225</v>
      </c>
      <c r="E67" s="69"/>
      <c r="F67" s="70" t="s">
        <v>225</v>
      </c>
      <c r="G67" s="71">
        <v>78</v>
      </c>
      <c r="H67" s="72">
        <v>36</v>
      </c>
      <c r="I67" s="69" t="s">
        <v>159</v>
      </c>
      <c r="J67" s="69"/>
      <c r="K67" s="73" t="s">
        <v>226</v>
      </c>
      <c r="L67" s="74"/>
      <c r="M67" s="74">
        <v>0.2</v>
      </c>
      <c r="N67" s="74">
        <v>1</v>
      </c>
      <c r="O67" s="75" t="s">
        <v>118</v>
      </c>
      <c r="P67" s="76" t="s">
        <v>125</v>
      </c>
      <c r="Q67" s="77">
        <v>0</v>
      </c>
      <c r="R67" s="77">
        <v>0.05</v>
      </c>
      <c r="S67" s="77"/>
      <c r="T67" s="77"/>
      <c r="U67" s="77"/>
      <c r="V67" s="77">
        <v>0.25</v>
      </c>
      <c r="W67" s="77" t="s">
        <v>162</v>
      </c>
      <c r="X67" s="78" t="s">
        <v>163</v>
      </c>
      <c r="Y67" s="68" t="s">
        <v>164</v>
      </c>
      <c r="Z67" s="78" t="s">
        <v>165</v>
      </c>
    </row>
    <row r="68" spans="1:26" s="79" customFormat="1" ht="61.15" customHeight="1">
      <c r="A68" s="67"/>
      <c r="B68" s="68"/>
      <c r="C68" s="68" t="s">
        <v>39</v>
      </c>
      <c r="D68" s="70" t="s">
        <v>227</v>
      </c>
      <c r="E68" s="69"/>
      <c r="F68" s="70" t="s">
        <v>227</v>
      </c>
      <c r="G68" s="71">
        <v>79</v>
      </c>
      <c r="H68" s="72">
        <v>73</v>
      </c>
      <c r="I68" s="69" t="s">
        <v>49</v>
      </c>
      <c r="J68" s="69"/>
      <c r="K68" s="73" t="s">
        <v>228</v>
      </c>
      <c r="L68" s="74">
        <v>0.3</v>
      </c>
      <c r="M68" s="74">
        <v>1</v>
      </c>
      <c r="N68" s="74">
        <v>1</v>
      </c>
      <c r="O68" s="75" t="s">
        <v>42</v>
      </c>
      <c r="P68" s="76" t="s">
        <v>51</v>
      </c>
      <c r="Q68" s="77">
        <v>0</v>
      </c>
      <c r="R68" s="77">
        <v>0</v>
      </c>
      <c r="S68" s="77">
        <v>1</v>
      </c>
      <c r="T68" s="77">
        <v>1</v>
      </c>
      <c r="U68" s="77">
        <v>1</v>
      </c>
      <c r="V68" s="77">
        <v>1</v>
      </c>
      <c r="W68" s="77" t="s">
        <v>52</v>
      </c>
      <c r="X68" s="78" t="s">
        <v>53</v>
      </c>
      <c r="Y68" s="68" t="s">
        <v>54</v>
      </c>
      <c r="Z68" s="78" t="s">
        <v>55</v>
      </c>
    </row>
    <row r="69" spans="1:26" s="79" customFormat="1" ht="61.15" customHeight="1">
      <c r="A69" s="67"/>
      <c r="B69" s="68"/>
      <c r="C69" s="68" t="s">
        <v>48</v>
      </c>
      <c r="D69" s="70"/>
      <c r="E69" s="69"/>
      <c r="F69" s="70"/>
      <c r="G69" s="71">
        <v>80</v>
      </c>
      <c r="H69" s="72">
        <v>71</v>
      </c>
      <c r="I69" s="69" t="s">
        <v>49</v>
      </c>
      <c r="J69" s="69"/>
      <c r="K69" s="73" t="s">
        <v>229</v>
      </c>
      <c r="L69" s="74">
        <v>1</v>
      </c>
      <c r="M69" s="74">
        <v>1</v>
      </c>
      <c r="N69" s="74">
        <v>1</v>
      </c>
      <c r="O69" s="75" t="s">
        <v>42</v>
      </c>
      <c r="P69" s="76" t="s">
        <v>80</v>
      </c>
      <c r="Q69" s="77">
        <v>0.5</v>
      </c>
      <c r="R69" s="77">
        <v>0.56999999999999995</v>
      </c>
      <c r="S69" s="77">
        <v>0.65</v>
      </c>
      <c r="T69" s="77">
        <v>0.65</v>
      </c>
      <c r="U69" s="77">
        <v>0.65</v>
      </c>
      <c r="V69" s="77">
        <v>0.65</v>
      </c>
      <c r="W69" s="77" t="s">
        <v>52</v>
      </c>
      <c r="X69" s="78" t="s">
        <v>53</v>
      </c>
      <c r="Y69" s="68" t="s">
        <v>54</v>
      </c>
      <c r="Z69" s="78" t="s">
        <v>55</v>
      </c>
    </row>
    <row r="70" spans="1:26" s="79" customFormat="1" ht="61.15" customHeight="1">
      <c r="A70" s="67"/>
      <c r="B70" s="68"/>
      <c r="C70" s="68" t="s">
        <v>48</v>
      </c>
      <c r="D70" s="70" t="s">
        <v>230</v>
      </c>
      <c r="E70" s="68" t="s">
        <v>231</v>
      </c>
      <c r="F70" s="70" t="s">
        <v>230</v>
      </c>
      <c r="G70" s="71">
        <v>81</v>
      </c>
      <c r="H70" s="72">
        <v>53</v>
      </c>
      <c r="I70" s="69" t="s">
        <v>49</v>
      </c>
      <c r="J70" s="69"/>
      <c r="K70" s="73" t="s">
        <v>232</v>
      </c>
      <c r="L70" s="74">
        <v>0.2</v>
      </c>
      <c r="M70" s="74">
        <v>0.5</v>
      </c>
      <c r="N70" s="74">
        <v>1</v>
      </c>
      <c r="O70" s="75" t="s">
        <v>42</v>
      </c>
      <c r="P70" s="76" t="s">
        <v>43</v>
      </c>
      <c r="Q70" s="77"/>
      <c r="R70" s="77">
        <v>0.25</v>
      </c>
      <c r="S70" s="77">
        <v>0.25</v>
      </c>
      <c r="T70" s="77"/>
      <c r="U70" s="77">
        <v>0.25</v>
      </c>
      <c r="V70" s="77">
        <v>0.25</v>
      </c>
      <c r="W70" s="77" t="s">
        <v>52</v>
      </c>
      <c r="X70" s="78" t="s">
        <v>53</v>
      </c>
      <c r="Y70" s="68" t="s">
        <v>54</v>
      </c>
      <c r="Z70" s="78" t="s">
        <v>55</v>
      </c>
    </row>
    <row r="71" spans="1:26" s="79" customFormat="1" ht="61.15" customHeight="1">
      <c r="A71" s="67"/>
      <c r="B71" s="68"/>
      <c r="C71" s="68" t="s">
        <v>48</v>
      </c>
      <c r="D71" s="70"/>
      <c r="E71" s="69"/>
      <c r="F71" s="70"/>
      <c r="G71" s="71">
        <v>82</v>
      </c>
      <c r="H71" s="72">
        <v>64</v>
      </c>
      <c r="I71" s="69" t="s">
        <v>73</v>
      </c>
      <c r="J71" s="69"/>
      <c r="K71" s="73" t="s">
        <v>233</v>
      </c>
      <c r="L71" s="74">
        <v>0.25</v>
      </c>
      <c r="M71" s="74">
        <v>0.9</v>
      </c>
      <c r="N71" s="74">
        <v>1</v>
      </c>
      <c r="O71" s="75" t="s">
        <v>42</v>
      </c>
      <c r="P71" s="76" t="s">
        <v>43</v>
      </c>
      <c r="Q71" s="77"/>
      <c r="R71" s="77">
        <v>0.6</v>
      </c>
      <c r="S71" s="77">
        <v>0.8</v>
      </c>
      <c r="T71" s="77"/>
      <c r="U71" s="77">
        <v>0.9</v>
      </c>
      <c r="V71" s="77">
        <v>0.9</v>
      </c>
      <c r="W71" s="77" t="s">
        <v>44</v>
      </c>
      <c r="X71" s="78" t="s">
        <v>45</v>
      </c>
      <c r="Y71" s="68" t="s">
        <v>75</v>
      </c>
      <c r="Z71" s="78" t="s">
        <v>76</v>
      </c>
    </row>
    <row r="72" spans="1:26" s="79" customFormat="1" ht="61.15" customHeight="1">
      <c r="A72" s="67"/>
      <c r="B72" s="68"/>
      <c r="C72" s="68" t="s">
        <v>48</v>
      </c>
      <c r="D72" s="70"/>
      <c r="E72" s="69"/>
      <c r="F72" s="70"/>
      <c r="G72" s="71">
        <v>83</v>
      </c>
      <c r="H72" s="72">
        <v>68</v>
      </c>
      <c r="I72" s="69" t="s">
        <v>49</v>
      </c>
      <c r="J72" s="69"/>
      <c r="K72" s="73" t="s">
        <v>234</v>
      </c>
      <c r="L72" s="74">
        <v>0</v>
      </c>
      <c r="M72" s="74">
        <v>0</v>
      </c>
      <c r="N72" s="74">
        <v>1</v>
      </c>
      <c r="O72" s="75" t="s">
        <v>42</v>
      </c>
      <c r="P72" s="76" t="s">
        <v>80</v>
      </c>
      <c r="Q72" s="77">
        <v>0.9</v>
      </c>
      <c r="R72" s="77">
        <v>0.9</v>
      </c>
      <c r="S72" s="77">
        <v>0.9</v>
      </c>
      <c r="T72" s="77">
        <v>0.9</v>
      </c>
      <c r="U72" s="77">
        <v>0.9</v>
      </c>
      <c r="V72" s="77">
        <v>0.9</v>
      </c>
      <c r="W72" s="77" t="s">
        <v>52</v>
      </c>
      <c r="X72" s="78" t="s">
        <v>53</v>
      </c>
      <c r="Y72" s="68" t="s">
        <v>54</v>
      </c>
      <c r="Z72" s="78" t="s">
        <v>55</v>
      </c>
    </row>
    <row r="73" spans="1:26" s="79" customFormat="1" ht="61.15" customHeight="1">
      <c r="A73" s="67"/>
      <c r="B73" s="68"/>
      <c r="C73" s="68" t="s">
        <v>48</v>
      </c>
      <c r="D73" s="70"/>
      <c r="E73" s="68" t="s">
        <v>235</v>
      </c>
      <c r="F73" s="70" t="s">
        <v>236</v>
      </c>
      <c r="G73" s="71">
        <v>84</v>
      </c>
      <c r="H73" s="72">
        <v>76</v>
      </c>
      <c r="I73" s="69" t="s">
        <v>49</v>
      </c>
      <c r="J73" s="69"/>
      <c r="K73" s="73" t="s">
        <v>237</v>
      </c>
      <c r="L73" s="74">
        <v>0.4</v>
      </c>
      <c r="M73" s="74">
        <v>0.6</v>
      </c>
      <c r="N73" s="74">
        <v>1</v>
      </c>
      <c r="O73" s="75" t="s">
        <v>42</v>
      </c>
      <c r="P73" s="76" t="s">
        <v>80</v>
      </c>
      <c r="Q73" s="77">
        <v>0.05</v>
      </c>
      <c r="R73" s="77">
        <v>0.05</v>
      </c>
      <c r="S73" s="77">
        <v>0.05</v>
      </c>
      <c r="T73" s="77">
        <v>0.05</v>
      </c>
      <c r="U73" s="77">
        <v>0.05</v>
      </c>
      <c r="V73" s="77">
        <v>0.05</v>
      </c>
      <c r="W73" s="77" t="s">
        <v>52</v>
      </c>
      <c r="X73" s="78" t="s">
        <v>53</v>
      </c>
      <c r="Y73" s="68" t="s">
        <v>54</v>
      </c>
      <c r="Z73" s="78" t="s">
        <v>55</v>
      </c>
    </row>
    <row r="74" spans="1:26" s="79" customFormat="1" ht="61.15" customHeight="1">
      <c r="A74" s="67"/>
      <c r="B74" s="68"/>
      <c r="C74" s="68" t="s">
        <v>48</v>
      </c>
      <c r="D74" s="70"/>
      <c r="E74" s="69"/>
      <c r="F74" s="70"/>
      <c r="G74" s="71">
        <v>85</v>
      </c>
      <c r="H74" s="72">
        <v>77</v>
      </c>
      <c r="I74" s="69" t="s">
        <v>49</v>
      </c>
      <c r="J74" s="69"/>
      <c r="K74" s="73" t="s">
        <v>238</v>
      </c>
      <c r="L74" s="74">
        <v>0</v>
      </c>
      <c r="M74" s="74">
        <v>0</v>
      </c>
      <c r="N74" s="74">
        <v>0.1</v>
      </c>
      <c r="O74" s="75" t="s">
        <v>42</v>
      </c>
      <c r="P74" s="76" t="s">
        <v>51</v>
      </c>
      <c r="Q74" s="77">
        <v>0</v>
      </c>
      <c r="R74" s="77">
        <v>0.1</v>
      </c>
      <c r="S74" s="77">
        <v>0.8</v>
      </c>
      <c r="T74" s="77">
        <v>0.8</v>
      </c>
      <c r="U74" s="77">
        <v>0.8</v>
      </c>
      <c r="V74" s="77">
        <v>0.85</v>
      </c>
      <c r="W74" s="77" t="s">
        <v>52</v>
      </c>
      <c r="X74" s="78" t="s">
        <v>53</v>
      </c>
      <c r="Y74" s="68" t="s">
        <v>54</v>
      </c>
      <c r="Z74" s="78" t="s">
        <v>55</v>
      </c>
    </row>
    <row r="75" spans="1:26" s="79" customFormat="1" ht="61.15" customHeight="1">
      <c r="A75" s="67"/>
      <c r="B75" s="89"/>
      <c r="C75" s="89" t="s">
        <v>85</v>
      </c>
      <c r="D75" s="83" t="s">
        <v>239</v>
      </c>
      <c r="E75" s="89"/>
      <c r="F75" s="83"/>
      <c r="G75" s="71">
        <v>86</v>
      </c>
      <c r="H75" s="72">
        <v>78</v>
      </c>
      <c r="I75" s="69" t="s">
        <v>49</v>
      </c>
      <c r="J75" s="69"/>
      <c r="K75" s="73" t="s">
        <v>240</v>
      </c>
      <c r="L75" s="74">
        <v>0.1</v>
      </c>
      <c r="M75" s="74">
        <v>0.4</v>
      </c>
      <c r="N75" s="74">
        <v>1</v>
      </c>
      <c r="O75" s="75" t="s">
        <v>42</v>
      </c>
      <c r="P75" s="76" t="s">
        <v>51</v>
      </c>
      <c r="Q75" s="77">
        <v>0</v>
      </c>
      <c r="R75" s="77">
        <v>0</v>
      </c>
      <c r="S75" s="77">
        <v>0</v>
      </c>
      <c r="T75" s="77">
        <v>0</v>
      </c>
      <c r="U75" s="77">
        <v>0</v>
      </c>
      <c r="V75" s="77">
        <v>0</v>
      </c>
      <c r="W75" s="77" t="s">
        <v>52</v>
      </c>
      <c r="X75" s="78" t="s">
        <v>53</v>
      </c>
      <c r="Y75" s="68" t="s">
        <v>54</v>
      </c>
      <c r="Z75" s="78" t="s">
        <v>55</v>
      </c>
    </row>
    <row r="76" spans="1:26" s="79" customFormat="1" ht="61.15" customHeight="1">
      <c r="A76" s="67"/>
      <c r="B76" s="68"/>
      <c r="C76" s="68" t="s">
        <v>48</v>
      </c>
      <c r="D76" s="70"/>
      <c r="E76" s="69"/>
      <c r="F76" s="70"/>
      <c r="G76" s="71">
        <v>87</v>
      </c>
      <c r="H76" s="72">
        <v>83</v>
      </c>
      <c r="I76" s="69" t="s">
        <v>49</v>
      </c>
      <c r="J76" s="69"/>
      <c r="K76" s="73" t="s">
        <v>241</v>
      </c>
      <c r="L76" s="74">
        <v>0.1</v>
      </c>
      <c r="M76" s="74">
        <v>0.5</v>
      </c>
      <c r="N76" s="74">
        <v>1</v>
      </c>
      <c r="O76" s="75" t="s">
        <v>42</v>
      </c>
      <c r="P76" s="76" t="s">
        <v>80</v>
      </c>
      <c r="Q76" s="77">
        <v>0</v>
      </c>
      <c r="R76" s="77">
        <v>0</v>
      </c>
      <c r="S76" s="77">
        <v>0</v>
      </c>
      <c r="T76" s="77">
        <v>0</v>
      </c>
      <c r="U76" s="77">
        <v>0</v>
      </c>
      <c r="V76" s="77">
        <v>0.01</v>
      </c>
      <c r="W76" s="77" t="s">
        <v>52</v>
      </c>
      <c r="X76" s="78" t="s">
        <v>53</v>
      </c>
      <c r="Y76" s="68" t="s">
        <v>54</v>
      </c>
      <c r="Z76" s="78" t="s">
        <v>55</v>
      </c>
    </row>
    <row r="77" spans="1:26" s="79" customFormat="1" ht="61.15" customHeight="1">
      <c r="A77" s="67" t="s">
        <v>242</v>
      </c>
      <c r="B77" s="89" t="s">
        <v>243</v>
      </c>
      <c r="C77" s="68" t="s">
        <v>48</v>
      </c>
      <c r="D77" s="86" t="s">
        <v>244</v>
      </c>
      <c r="E77" s="68" t="s">
        <v>245</v>
      </c>
      <c r="F77" s="86" t="s">
        <v>246</v>
      </c>
      <c r="G77" s="71">
        <v>88</v>
      </c>
      <c r="H77" s="72">
        <v>93</v>
      </c>
      <c r="I77" s="69" t="s">
        <v>49</v>
      </c>
      <c r="J77" s="69"/>
      <c r="K77" s="73" t="s">
        <v>247</v>
      </c>
      <c r="L77" s="74"/>
      <c r="M77" s="74">
        <v>0.15</v>
      </c>
      <c r="N77" s="74">
        <v>1</v>
      </c>
      <c r="O77" s="75" t="s">
        <v>42</v>
      </c>
      <c r="P77" s="76" t="s">
        <v>242</v>
      </c>
      <c r="Q77" s="77"/>
      <c r="R77" s="77">
        <v>0.1</v>
      </c>
      <c r="S77" s="77"/>
      <c r="T77" s="77"/>
      <c r="U77" s="77"/>
      <c r="V77" s="77"/>
      <c r="W77" s="77" t="s">
        <v>52</v>
      </c>
      <c r="X77" s="78" t="s">
        <v>53</v>
      </c>
      <c r="Y77" s="68" t="s">
        <v>54</v>
      </c>
      <c r="Z77" s="78" t="s">
        <v>55</v>
      </c>
    </row>
    <row r="78" spans="1:26" s="79" customFormat="1" ht="61.15" customHeight="1">
      <c r="A78" s="67"/>
      <c r="B78" s="68"/>
      <c r="C78" s="68" t="s">
        <v>48</v>
      </c>
      <c r="D78" s="70" t="s">
        <v>230</v>
      </c>
      <c r="E78" s="80" t="s">
        <v>248</v>
      </c>
      <c r="F78" s="70" t="s">
        <v>230</v>
      </c>
      <c r="G78" s="71">
        <v>89</v>
      </c>
      <c r="H78" s="72">
        <v>18</v>
      </c>
      <c r="I78" s="69" t="s">
        <v>40</v>
      </c>
      <c r="J78" s="69"/>
      <c r="K78" s="73" t="s">
        <v>249</v>
      </c>
      <c r="L78" s="74">
        <v>0.1</v>
      </c>
      <c r="M78" s="74">
        <v>1</v>
      </c>
      <c r="N78" s="74">
        <v>1</v>
      </c>
      <c r="O78" s="75" t="s">
        <v>42</v>
      </c>
      <c r="P78" s="76" t="s">
        <v>71</v>
      </c>
      <c r="Q78" s="77"/>
      <c r="R78" s="77">
        <v>0.05</v>
      </c>
      <c r="S78" s="77">
        <v>0.2</v>
      </c>
      <c r="T78" s="77">
        <v>0.2</v>
      </c>
      <c r="U78" s="77">
        <v>0.2</v>
      </c>
      <c r="V78" s="77">
        <v>0.75</v>
      </c>
      <c r="W78" s="77" t="s">
        <v>44</v>
      </c>
      <c r="X78" s="78" t="s">
        <v>45</v>
      </c>
      <c r="Y78" s="68" t="s">
        <v>46</v>
      </c>
      <c r="Z78" s="78" t="s">
        <v>47</v>
      </c>
    </row>
    <row r="79" spans="1:26" s="79" customFormat="1" ht="61.15" customHeight="1">
      <c r="A79" s="67"/>
      <c r="B79" s="68"/>
      <c r="C79" s="68" t="s">
        <v>85</v>
      </c>
      <c r="D79" s="70"/>
      <c r="E79" s="80"/>
      <c r="F79" s="70"/>
      <c r="G79" s="71">
        <v>91</v>
      </c>
      <c r="H79" s="72">
        <v>26</v>
      </c>
      <c r="I79" s="69" t="s">
        <v>40</v>
      </c>
      <c r="J79" s="69"/>
      <c r="K79" s="73" t="s">
        <v>250</v>
      </c>
      <c r="L79" s="74">
        <v>0.1</v>
      </c>
      <c r="M79" s="74">
        <v>0.3</v>
      </c>
      <c r="N79" s="74">
        <v>1</v>
      </c>
      <c r="O79" s="75" t="s">
        <v>42</v>
      </c>
      <c r="P79" s="76" t="s">
        <v>63</v>
      </c>
      <c r="Q79" s="77">
        <v>0</v>
      </c>
      <c r="R79" s="77">
        <v>0</v>
      </c>
      <c r="S79" s="77">
        <v>0</v>
      </c>
      <c r="T79" s="77">
        <v>0</v>
      </c>
      <c r="U79" s="77">
        <v>0</v>
      </c>
      <c r="V79" s="77">
        <v>0</v>
      </c>
      <c r="W79" s="77" t="s">
        <v>44</v>
      </c>
      <c r="X79" s="78" t="s">
        <v>45</v>
      </c>
      <c r="Y79" s="68" t="s">
        <v>46</v>
      </c>
      <c r="Z79" s="78" t="s">
        <v>47</v>
      </c>
    </row>
    <row r="80" spans="1:26" s="79" customFormat="1" ht="61.15" customHeight="1">
      <c r="A80" s="67"/>
      <c r="B80" s="68"/>
      <c r="C80" s="68" t="s">
        <v>48</v>
      </c>
      <c r="D80" s="70"/>
      <c r="E80" s="80"/>
      <c r="F80" s="70"/>
      <c r="G80" s="71">
        <v>92</v>
      </c>
      <c r="H80" s="72">
        <v>101</v>
      </c>
      <c r="I80" s="69" t="s">
        <v>49</v>
      </c>
      <c r="J80" s="69"/>
      <c r="K80" s="73" t="s">
        <v>251</v>
      </c>
      <c r="L80" s="74">
        <v>0.5</v>
      </c>
      <c r="M80" s="74">
        <v>0.2</v>
      </c>
      <c r="N80" s="74">
        <v>0.5</v>
      </c>
      <c r="O80" s="75" t="s">
        <v>42</v>
      </c>
      <c r="P80" s="76" t="s">
        <v>43</v>
      </c>
      <c r="Q80" s="77"/>
      <c r="R80" s="77">
        <v>0.1</v>
      </c>
      <c r="S80" s="77">
        <v>0.25</v>
      </c>
      <c r="T80" s="77"/>
      <c r="U80" s="77">
        <v>0.25</v>
      </c>
      <c r="V80" s="77">
        <v>0.25</v>
      </c>
      <c r="W80" s="77" t="s">
        <v>52</v>
      </c>
      <c r="X80" s="78" t="s">
        <v>53</v>
      </c>
      <c r="Y80" s="68" t="s">
        <v>54</v>
      </c>
      <c r="Z80" s="78" t="s">
        <v>55</v>
      </c>
    </row>
    <row r="81" spans="1:26" s="79" customFormat="1" ht="61.15" customHeight="1">
      <c r="A81" s="67"/>
      <c r="B81" s="68"/>
      <c r="C81" s="68" t="s">
        <v>252</v>
      </c>
      <c r="D81" s="70"/>
      <c r="E81" s="80"/>
      <c r="F81" s="70" t="s">
        <v>253</v>
      </c>
      <c r="G81" s="94">
        <v>93</v>
      </c>
      <c r="H81" s="72">
        <v>102</v>
      </c>
      <c r="I81" s="95" t="s">
        <v>101</v>
      </c>
      <c r="J81" s="95"/>
      <c r="K81" s="96" t="s">
        <v>254</v>
      </c>
      <c r="L81" s="74">
        <v>1</v>
      </c>
      <c r="M81" s="74">
        <v>1</v>
      </c>
      <c r="N81" s="74">
        <v>1</v>
      </c>
      <c r="O81" s="75" t="s">
        <v>103</v>
      </c>
      <c r="P81" s="76" t="s">
        <v>200</v>
      </c>
      <c r="Q81" s="77"/>
      <c r="R81" s="77"/>
      <c r="S81" s="77"/>
      <c r="T81" s="77"/>
      <c r="U81" s="77"/>
      <c r="V81" s="77"/>
      <c r="W81" s="77" t="s">
        <v>44</v>
      </c>
      <c r="X81" s="78" t="s">
        <v>45</v>
      </c>
      <c r="Y81" s="68" t="s">
        <v>105</v>
      </c>
      <c r="Z81" s="78" t="s">
        <v>106</v>
      </c>
    </row>
    <row r="82" spans="1:26" s="79" customFormat="1" ht="61.15" customHeight="1">
      <c r="A82" s="67"/>
      <c r="B82" s="68"/>
      <c r="C82" s="68" t="s">
        <v>252</v>
      </c>
      <c r="D82" s="70"/>
      <c r="E82" s="80"/>
      <c r="F82" s="70" t="s">
        <v>253</v>
      </c>
      <c r="G82" s="94">
        <v>94</v>
      </c>
      <c r="H82" s="72">
        <v>103</v>
      </c>
      <c r="I82" s="95" t="s">
        <v>159</v>
      </c>
      <c r="J82" s="95"/>
      <c r="K82" s="96" t="s">
        <v>255</v>
      </c>
      <c r="L82" s="74">
        <v>1</v>
      </c>
      <c r="M82" s="74">
        <v>1</v>
      </c>
      <c r="N82" s="74">
        <v>1</v>
      </c>
      <c r="O82" s="75" t="s">
        <v>118</v>
      </c>
      <c r="P82" s="76" t="s">
        <v>123</v>
      </c>
      <c r="Q82" s="77">
        <v>0.95</v>
      </c>
      <c r="R82" s="77">
        <v>1</v>
      </c>
      <c r="S82" s="77"/>
      <c r="T82" s="77"/>
      <c r="U82" s="77"/>
      <c r="V82" s="77">
        <v>1</v>
      </c>
      <c r="W82" s="77" t="s">
        <v>162</v>
      </c>
      <c r="X82" s="78" t="s">
        <v>163</v>
      </c>
      <c r="Y82" s="68" t="s">
        <v>164</v>
      </c>
      <c r="Z82" s="78" t="s">
        <v>165</v>
      </c>
    </row>
    <row r="83" spans="1:26" s="97" customFormat="1" ht="61.15" customHeight="1">
      <c r="A83" s="67"/>
      <c r="B83" s="68"/>
      <c r="C83" s="68" t="s">
        <v>252</v>
      </c>
      <c r="D83" s="70" t="s">
        <v>256</v>
      </c>
      <c r="E83" s="80" t="s">
        <v>257</v>
      </c>
      <c r="F83" s="70" t="s">
        <v>253</v>
      </c>
      <c r="G83" s="94">
        <v>95</v>
      </c>
      <c r="H83" s="72">
        <v>104</v>
      </c>
      <c r="I83" s="95" t="s">
        <v>49</v>
      </c>
      <c r="J83" s="95"/>
      <c r="K83" s="96" t="s">
        <v>258</v>
      </c>
      <c r="L83" s="74">
        <v>1</v>
      </c>
      <c r="M83" s="74">
        <v>1</v>
      </c>
      <c r="N83" s="74">
        <v>1</v>
      </c>
      <c r="O83" s="75" t="s">
        <v>42</v>
      </c>
      <c r="P83" s="76" t="s">
        <v>43</v>
      </c>
      <c r="Q83" s="77"/>
      <c r="R83" s="77"/>
      <c r="S83" s="77">
        <v>1</v>
      </c>
      <c r="T83" s="77"/>
      <c r="U83" s="77">
        <v>1</v>
      </c>
      <c r="V83" s="77">
        <v>1</v>
      </c>
      <c r="W83" s="77" t="s">
        <v>52</v>
      </c>
      <c r="X83" s="78" t="s">
        <v>53</v>
      </c>
      <c r="Y83" s="68" t="s">
        <v>54</v>
      </c>
      <c r="Z83" s="78" t="s">
        <v>55</v>
      </c>
    </row>
    <row r="84" spans="1:26" s="79" customFormat="1" ht="61.15" customHeight="1">
      <c r="A84" s="67"/>
      <c r="B84" s="68"/>
      <c r="C84" s="68" t="s">
        <v>252</v>
      </c>
      <c r="D84" s="70" t="s">
        <v>259</v>
      </c>
      <c r="E84" s="80"/>
      <c r="F84" s="70" t="s">
        <v>260</v>
      </c>
      <c r="G84" s="94">
        <v>96</v>
      </c>
      <c r="H84" s="72">
        <v>105</v>
      </c>
      <c r="I84" s="95" t="s">
        <v>134</v>
      </c>
      <c r="J84" s="95"/>
      <c r="K84" s="96" t="s">
        <v>261</v>
      </c>
      <c r="L84" s="74">
        <v>1</v>
      </c>
      <c r="M84" s="74">
        <v>1</v>
      </c>
      <c r="N84" s="74">
        <v>1</v>
      </c>
      <c r="O84" s="75" t="s">
        <v>113</v>
      </c>
      <c r="P84" s="76" t="s">
        <v>114</v>
      </c>
      <c r="Q84" s="77"/>
      <c r="R84" s="77"/>
      <c r="S84" s="77"/>
      <c r="T84" s="77"/>
      <c r="U84" s="77"/>
      <c r="V84" s="77"/>
      <c r="W84" s="77" t="s">
        <v>137</v>
      </c>
      <c r="X84" s="78" t="s">
        <v>138</v>
      </c>
      <c r="Y84" s="68" t="s">
        <v>139</v>
      </c>
      <c r="Z84" s="78" t="s">
        <v>140</v>
      </c>
    </row>
    <row r="85" spans="1:26" s="79" customFormat="1" ht="61.15" customHeight="1">
      <c r="A85" s="67"/>
      <c r="B85" s="68"/>
      <c r="C85" s="68" t="s">
        <v>252</v>
      </c>
      <c r="D85" s="70" t="s">
        <v>262</v>
      </c>
      <c r="E85" s="80"/>
      <c r="F85" s="70" t="s">
        <v>263</v>
      </c>
      <c r="G85" s="94">
        <v>97</v>
      </c>
      <c r="H85" s="72">
        <v>106</v>
      </c>
      <c r="I85" s="95" t="s">
        <v>159</v>
      </c>
      <c r="J85" s="95"/>
      <c r="K85" s="96" t="s">
        <v>264</v>
      </c>
      <c r="L85" s="74">
        <v>1</v>
      </c>
      <c r="M85" s="74">
        <v>1</v>
      </c>
      <c r="N85" s="74">
        <v>1</v>
      </c>
      <c r="O85" s="75" t="s">
        <v>118</v>
      </c>
      <c r="P85" s="76" t="s">
        <v>119</v>
      </c>
      <c r="Q85" s="77"/>
      <c r="R85" s="77">
        <v>1</v>
      </c>
      <c r="S85" s="77"/>
      <c r="T85" s="77"/>
      <c r="U85" s="77"/>
      <c r="V85" s="77">
        <v>1</v>
      </c>
      <c r="W85" s="77" t="s">
        <v>162</v>
      </c>
      <c r="X85" s="78" t="s">
        <v>163</v>
      </c>
      <c r="Y85" s="68" t="s">
        <v>164</v>
      </c>
      <c r="Z85" s="78" t="s">
        <v>165</v>
      </c>
    </row>
    <row r="86" spans="1:26" s="87" customFormat="1" ht="61.15" customHeight="1">
      <c r="A86" s="67"/>
      <c r="B86" s="68"/>
      <c r="C86" s="68" t="s">
        <v>39</v>
      </c>
      <c r="D86" s="70" t="s">
        <v>265</v>
      </c>
      <c r="E86" s="80"/>
      <c r="F86" s="70"/>
      <c r="G86" s="71">
        <v>98</v>
      </c>
      <c r="H86" s="72">
        <v>107</v>
      </c>
      <c r="I86" s="69" t="s">
        <v>101</v>
      </c>
      <c r="J86" s="69"/>
      <c r="K86" s="73" t="s">
        <v>266</v>
      </c>
      <c r="L86" s="74">
        <v>1</v>
      </c>
      <c r="M86" s="74">
        <v>1</v>
      </c>
      <c r="N86" s="74">
        <v>1</v>
      </c>
      <c r="O86" s="75" t="s">
        <v>103</v>
      </c>
      <c r="P86" s="76" t="s">
        <v>104</v>
      </c>
      <c r="Q86" s="77">
        <v>0.7</v>
      </c>
      <c r="R86" s="77">
        <v>0.7</v>
      </c>
      <c r="S86" s="77"/>
      <c r="T86" s="77"/>
      <c r="U86" s="77"/>
      <c r="V86" s="77">
        <v>1</v>
      </c>
      <c r="W86" s="77" t="s">
        <v>44</v>
      </c>
      <c r="X86" s="78" t="s">
        <v>45</v>
      </c>
      <c r="Y86" s="68" t="s">
        <v>105</v>
      </c>
      <c r="Z86" s="78" t="s">
        <v>106</v>
      </c>
    </row>
    <row r="87" spans="1:26" s="87" customFormat="1" ht="61.15" customHeight="1">
      <c r="A87" s="67"/>
      <c r="B87" s="68"/>
      <c r="C87" s="68" t="s">
        <v>48</v>
      </c>
      <c r="D87" s="83" t="s">
        <v>267</v>
      </c>
      <c r="E87" s="80"/>
      <c r="F87" s="83" t="s">
        <v>267</v>
      </c>
      <c r="G87" s="71">
        <v>99</v>
      </c>
      <c r="H87" s="72">
        <v>113</v>
      </c>
      <c r="I87" s="69" t="s">
        <v>159</v>
      </c>
      <c r="J87" s="69"/>
      <c r="K87" s="73" t="s">
        <v>268</v>
      </c>
      <c r="L87" s="74"/>
      <c r="M87" s="74"/>
      <c r="N87" s="74">
        <v>1</v>
      </c>
      <c r="O87" s="75" t="s">
        <v>118</v>
      </c>
      <c r="P87" s="76" t="s">
        <v>269</v>
      </c>
      <c r="Q87" s="77"/>
      <c r="R87" s="77">
        <v>0.05</v>
      </c>
      <c r="S87" s="77"/>
      <c r="T87" s="77"/>
      <c r="U87" s="77"/>
      <c r="V87" s="77">
        <v>0.23</v>
      </c>
      <c r="W87" s="77" t="s">
        <v>162</v>
      </c>
      <c r="X87" s="78" t="s">
        <v>163</v>
      </c>
      <c r="Y87" s="68" t="s">
        <v>164</v>
      </c>
      <c r="Z87" s="78" t="s">
        <v>165</v>
      </c>
    </row>
    <row r="88" spans="1:26" s="79" customFormat="1" ht="61.15" customHeight="1">
      <c r="A88" s="67"/>
      <c r="B88" s="68"/>
      <c r="C88" s="68" t="s">
        <v>48</v>
      </c>
      <c r="D88" s="70"/>
      <c r="E88" s="80"/>
      <c r="F88" s="86"/>
      <c r="G88" s="71">
        <v>100</v>
      </c>
      <c r="H88" s="72">
        <v>114</v>
      </c>
      <c r="I88" s="69" t="s">
        <v>49</v>
      </c>
      <c r="J88" s="69"/>
      <c r="K88" s="73" t="s">
        <v>270</v>
      </c>
      <c r="L88" s="74">
        <v>0.5</v>
      </c>
      <c r="M88" s="74">
        <v>0.8</v>
      </c>
      <c r="N88" s="74">
        <v>1</v>
      </c>
      <c r="O88" s="75" t="s">
        <v>42</v>
      </c>
      <c r="P88" s="76" t="s">
        <v>57</v>
      </c>
      <c r="Q88" s="77">
        <v>0.6</v>
      </c>
      <c r="R88" s="77">
        <v>0.75</v>
      </c>
      <c r="S88" s="77">
        <v>0.75</v>
      </c>
      <c r="T88" s="77">
        <v>0.75</v>
      </c>
      <c r="U88" s="77">
        <v>0.75</v>
      </c>
      <c r="V88" s="77">
        <v>0.8</v>
      </c>
      <c r="W88" s="77" t="s">
        <v>52</v>
      </c>
      <c r="X88" s="78" t="s">
        <v>53</v>
      </c>
      <c r="Y88" s="68" t="s">
        <v>54</v>
      </c>
      <c r="Z88" s="78" t="s">
        <v>55</v>
      </c>
    </row>
    <row r="89" spans="1:26" s="79" customFormat="1" ht="61.15" customHeight="1">
      <c r="A89" s="67"/>
      <c r="B89" s="68"/>
      <c r="C89" s="68" t="s">
        <v>39</v>
      </c>
      <c r="D89" s="70"/>
      <c r="E89" s="80"/>
      <c r="F89" s="70"/>
      <c r="G89" s="71">
        <v>101</v>
      </c>
      <c r="H89" s="72">
        <v>115</v>
      </c>
      <c r="I89" s="69" t="s">
        <v>49</v>
      </c>
      <c r="J89" s="69"/>
      <c r="K89" s="73" t="s">
        <v>271</v>
      </c>
      <c r="L89" s="74">
        <v>1</v>
      </c>
      <c r="M89" s="74">
        <v>1</v>
      </c>
      <c r="N89" s="74">
        <v>1</v>
      </c>
      <c r="O89" s="75" t="s">
        <v>42</v>
      </c>
      <c r="P89" s="76" t="s">
        <v>57</v>
      </c>
      <c r="Q89" s="77">
        <v>1</v>
      </c>
      <c r="R89" s="77">
        <v>1</v>
      </c>
      <c r="S89" s="77">
        <v>1</v>
      </c>
      <c r="T89" s="77">
        <v>1</v>
      </c>
      <c r="U89" s="77">
        <v>1</v>
      </c>
      <c r="V89" s="77">
        <v>1</v>
      </c>
      <c r="W89" s="77" t="s">
        <v>52</v>
      </c>
      <c r="X89" s="78" t="s">
        <v>53</v>
      </c>
      <c r="Y89" s="68" t="s">
        <v>54</v>
      </c>
      <c r="Z89" s="78" t="s">
        <v>55</v>
      </c>
    </row>
    <row r="90" spans="1:26" s="79" customFormat="1" ht="61.15" customHeight="1">
      <c r="A90" s="67"/>
      <c r="B90" s="68"/>
      <c r="C90" s="68" t="s">
        <v>39</v>
      </c>
      <c r="D90" s="70"/>
      <c r="E90" s="80"/>
      <c r="F90" s="70"/>
      <c r="G90" s="71">
        <v>102</v>
      </c>
      <c r="H90" s="72">
        <v>116</v>
      </c>
      <c r="I90" s="69" t="s">
        <v>49</v>
      </c>
      <c r="J90" s="69"/>
      <c r="K90" s="73" t="s">
        <v>272</v>
      </c>
      <c r="L90" s="74">
        <v>1</v>
      </c>
      <c r="M90" s="74">
        <v>1</v>
      </c>
      <c r="N90" s="74">
        <v>1</v>
      </c>
      <c r="O90" s="75" t="s">
        <v>42</v>
      </c>
      <c r="P90" s="76" t="s">
        <v>273</v>
      </c>
      <c r="Q90" s="77">
        <v>0</v>
      </c>
      <c r="R90" s="77">
        <v>1</v>
      </c>
      <c r="S90" s="77">
        <v>1</v>
      </c>
      <c r="T90" s="77">
        <v>1</v>
      </c>
      <c r="U90" s="77">
        <v>1</v>
      </c>
      <c r="V90" s="77">
        <v>1</v>
      </c>
      <c r="W90" s="77" t="s">
        <v>52</v>
      </c>
      <c r="X90" s="78" t="s">
        <v>53</v>
      </c>
      <c r="Y90" s="68" t="s">
        <v>54</v>
      </c>
      <c r="Z90" s="78" t="s">
        <v>55</v>
      </c>
    </row>
    <row r="91" spans="1:26" s="79" customFormat="1" ht="61.15" customHeight="1">
      <c r="A91" s="67"/>
      <c r="B91" s="68"/>
      <c r="C91" s="68" t="s">
        <v>48</v>
      </c>
      <c r="D91" s="70" t="s">
        <v>274</v>
      </c>
      <c r="E91" s="80"/>
      <c r="F91" s="70" t="s">
        <v>274</v>
      </c>
      <c r="G91" s="71">
        <v>103</v>
      </c>
      <c r="H91" s="72">
        <v>117</v>
      </c>
      <c r="I91" s="69" t="s">
        <v>49</v>
      </c>
      <c r="J91" s="69"/>
      <c r="K91" s="73" t="s">
        <v>275</v>
      </c>
      <c r="L91" s="74">
        <v>0.1</v>
      </c>
      <c r="M91" s="74">
        <v>0.5</v>
      </c>
      <c r="N91" s="74">
        <v>1</v>
      </c>
      <c r="O91" s="75" t="s">
        <v>42</v>
      </c>
      <c r="P91" s="76" t="s">
        <v>273</v>
      </c>
      <c r="Q91" s="77">
        <v>0.1</v>
      </c>
      <c r="R91" s="77">
        <v>0.15</v>
      </c>
      <c r="S91" s="77">
        <v>0.15</v>
      </c>
      <c r="T91" s="77">
        <v>0.15</v>
      </c>
      <c r="U91" s="77">
        <v>0.15</v>
      </c>
      <c r="V91" s="77">
        <v>0.15</v>
      </c>
      <c r="W91" s="77" t="s">
        <v>52</v>
      </c>
      <c r="X91" s="78" t="s">
        <v>53</v>
      </c>
      <c r="Y91" s="68" t="s">
        <v>54</v>
      </c>
      <c r="Z91" s="78" t="s">
        <v>55</v>
      </c>
    </row>
    <row r="92" spans="1:26" s="79" customFormat="1" ht="61.15" customHeight="1">
      <c r="A92" s="67"/>
      <c r="B92" s="68"/>
      <c r="C92" s="68" t="s">
        <v>48</v>
      </c>
      <c r="D92" s="70" t="s">
        <v>274</v>
      </c>
      <c r="E92" s="80"/>
      <c r="F92" s="70" t="s">
        <v>274</v>
      </c>
      <c r="G92" s="71">
        <v>104</v>
      </c>
      <c r="H92" s="72">
        <v>118</v>
      </c>
      <c r="I92" s="69" t="s">
        <v>49</v>
      </c>
      <c r="J92" s="69"/>
      <c r="K92" s="73" t="s">
        <v>276</v>
      </c>
      <c r="L92" s="74">
        <v>1</v>
      </c>
      <c r="M92" s="74">
        <v>1</v>
      </c>
      <c r="N92" s="74">
        <v>1</v>
      </c>
      <c r="O92" s="75" t="s">
        <v>42</v>
      </c>
      <c r="P92" s="76" t="s">
        <v>57</v>
      </c>
      <c r="Q92" s="77">
        <v>0.2</v>
      </c>
      <c r="R92" s="77">
        <v>0.2</v>
      </c>
      <c r="S92" s="77">
        <v>0.2</v>
      </c>
      <c r="T92" s="77">
        <v>0.2</v>
      </c>
      <c r="U92" s="77">
        <v>0.2</v>
      </c>
      <c r="V92" s="77">
        <v>0.2</v>
      </c>
      <c r="W92" s="77" t="s">
        <v>52</v>
      </c>
      <c r="X92" s="78" t="s">
        <v>53</v>
      </c>
      <c r="Y92" s="68" t="s">
        <v>54</v>
      </c>
      <c r="Z92" s="78" t="s">
        <v>55</v>
      </c>
    </row>
    <row r="93" spans="1:26" s="79" customFormat="1" ht="61.15" customHeight="1">
      <c r="A93" s="67"/>
      <c r="B93" s="68"/>
      <c r="C93" s="68" t="s">
        <v>48</v>
      </c>
      <c r="D93" s="70" t="s">
        <v>274</v>
      </c>
      <c r="E93" s="80"/>
      <c r="F93" s="70" t="s">
        <v>274</v>
      </c>
      <c r="G93" s="71">
        <v>105</v>
      </c>
      <c r="H93" s="72">
        <v>119</v>
      </c>
      <c r="I93" s="69" t="s">
        <v>49</v>
      </c>
      <c r="J93" s="69"/>
      <c r="K93" s="73" t="s">
        <v>277</v>
      </c>
      <c r="L93" s="74">
        <v>0.4</v>
      </c>
      <c r="M93" s="74">
        <v>0.8</v>
      </c>
      <c r="N93" s="74">
        <v>1</v>
      </c>
      <c r="O93" s="75" t="s">
        <v>42</v>
      </c>
      <c r="P93" s="76" t="s">
        <v>57</v>
      </c>
      <c r="Q93" s="77">
        <v>0.2</v>
      </c>
      <c r="R93" s="77">
        <v>0.2</v>
      </c>
      <c r="S93" s="77">
        <v>0.2</v>
      </c>
      <c r="T93" s="77">
        <v>0.2</v>
      </c>
      <c r="U93" s="77">
        <v>0.2</v>
      </c>
      <c r="V93" s="77">
        <v>0.2</v>
      </c>
      <c r="W93" s="77" t="s">
        <v>52</v>
      </c>
      <c r="X93" s="78" t="s">
        <v>53</v>
      </c>
      <c r="Y93" s="68" t="s">
        <v>54</v>
      </c>
      <c r="Z93" s="78" t="s">
        <v>55</v>
      </c>
    </row>
    <row r="94" spans="1:26" s="79" customFormat="1" ht="61.15" customHeight="1">
      <c r="A94" s="67"/>
      <c r="B94" s="68"/>
      <c r="C94" s="68" t="s">
        <v>48</v>
      </c>
      <c r="D94" s="70" t="s">
        <v>274</v>
      </c>
      <c r="E94" s="80"/>
      <c r="F94" s="70" t="s">
        <v>274</v>
      </c>
      <c r="G94" s="71">
        <v>106</v>
      </c>
      <c r="H94" s="72">
        <v>120</v>
      </c>
      <c r="I94" s="69" t="s">
        <v>49</v>
      </c>
      <c r="J94" s="69"/>
      <c r="K94" s="73" t="s">
        <v>278</v>
      </c>
      <c r="L94" s="74">
        <v>1</v>
      </c>
      <c r="M94" s="74">
        <v>1</v>
      </c>
      <c r="N94" s="74">
        <v>1</v>
      </c>
      <c r="O94" s="75" t="s">
        <v>42</v>
      </c>
      <c r="P94" s="76" t="s">
        <v>78</v>
      </c>
      <c r="Q94" s="77">
        <v>0</v>
      </c>
      <c r="R94" s="77">
        <v>0.9</v>
      </c>
      <c r="S94" s="77">
        <v>0.9</v>
      </c>
      <c r="T94" s="77">
        <v>0.9</v>
      </c>
      <c r="U94" s="77">
        <v>0.9</v>
      </c>
      <c r="V94" s="77">
        <v>0.9</v>
      </c>
      <c r="W94" s="77" t="s">
        <v>52</v>
      </c>
      <c r="X94" s="78" t="s">
        <v>53</v>
      </c>
      <c r="Y94" s="68" t="s">
        <v>54</v>
      </c>
      <c r="Z94" s="78" t="s">
        <v>55</v>
      </c>
    </row>
    <row r="95" spans="1:26" s="103" customFormat="1" ht="61.15" customHeight="1">
      <c r="A95" s="67" t="s">
        <v>279</v>
      </c>
      <c r="B95" s="89" t="s">
        <v>280</v>
      </c>
      <c r="C95" s="89" t="s">
        <v>39</v>
      </c>
      <c r="D95" s="83" t="s">
        <v>281</v>
      </c>
      <c r="E95" s="89" t="s">
        <v>282</v>
      </c>
      <c r="F95" s="83" t="s">
        <v>283</v>
      </c>
      <c r="G95" s="94">
        <v>108</v>
      </c>
      <c r="H95" s="72">
        <v>122</v>
      </c>
      <c r="I95" s="95" t="s">
        <v>40</v>
      </c>
      <c r="J95" s="95"/>
      <c r="K95" s="96" t="s">
        <v>284</v>
      </c>
      <c r="L95" s="98"/>
      <c r="M95" s="98"/>
      <c r="N95" s="98"/>
      <c r="O95" s="99" t="s">
        <v>42</v>
      </c>
      <c r="P95" s="100" t="s">
        <v>285</v>
      </c>
      <c r="Q95" s="101"/>
      <c r="R95" s="101">
        <v>1</v>
      </c>
      <c r="S95" s="101"/>
      <c r="T95" s="101"/>
      <c r="U95" s="101"/>
      <c r="V95" s="101"/>
      <c r="W95" s="101" t="s">
        <v>44</v>
      </c>
      <c r="X95" s="102" t="s">
        <v>45</v>
      </c>
      <c r="Y95" s="89" t="s">
        <v>46</v>
      </c>
      <c r="Z95" s="102" t="s">
        <v>47</v>
      </c>
    </row>
    <row r="96" spans="1:26" s="104" customFormat="1" ht="61.15" customHeight="1">
      <c r="A96" s="67" t="s">
        <v>286</v>
      </c>
      <c r="B96" s="89" t="s">
        <v>287</v>
      </c>
      <c r="C96" s="89" t="s">
        <v>288</v>
      </c>
      <c r="D96" s="83" t="s">
        <v>289</v>
      </c>
      <c r="E96" s="89"/>
      <c r="F96" s="83" t="s">
        <v>290</v>
      </c>
      <c r="G96" s="94">
        <v>109</v>
      </c>
      <c r="H96" s="72">
        <v>123</v>
      </c>
      <c r="I96" s="95" t="s">
        <v>40</v>
      </c>
      <c r="J96" s="95"/>
      <c r="K96" s="96" t="s">
        <v>291</v>
      </c>
      <c r="L96" s="98">
        <v>0.5</v>
      </c>
      <c r="M96" s="98">
        <v>1</v>
      </c>
      <c r="N96" s="98">
        <v>1</v>
      </c>
      <c r="O96" s="99" t="s">
        <v>42</v>
      </c>
      <c r="P96" s="100" t="s">
        <v>286</v>
      </c>
      <c r="Q96" s="101"/>
      <c r="R96" s="101"/>
      <c r="S96" s="101"/>
      <c r="T96" s="101"/>
      <c r="U96" s="101"/>
      <c r="V96" s="101"/>
      <c r="W96" s="101" t="s">
        <v>44</v>
      </c>
      <c r="X96" s="102" t="s">
        <v>45</v>
      </c>
      <c r="Y96" s="89" t="s">
        <v>46</v>
      </c>
      <c r="Z96" s="102" t="s">
        <v>47</v>
      </c>
    </row>
    <row r="97" spans="1:26" s="84" customFormat="1" ht="61.15" customHeight="1">
      <c r="A97" s="67"/>
      <c r="B97" s="68"/>
      <c r="C97" s="68" t="s">
        <v>48</v>
      </c>
      <c r="D97" s="70" t="s">
        <v>292</v>
      </c>
      <c r="E97" s="80"/>
      <c r="F97" s="70" t="s">
        <v>292</v>
      </c>
      <c r="G97" s="71">
        <v>110</v>
      </c>
      <c r="H97" s="72">
        <v>124</v>
      </c>
      <c r="I97" s="69" t="s">
        <v>159</v>
      </c>
      <c r="J97" s="69"/>
      <c r="K97" s="73" t="s">
        <v>293</v>
      </c>
      <c r="L97" s="74"/>
      <c r="M97" s="74"/>
      <c r="N97" s="92"/>
      <c r="O97" s="75" t="s">
        <v>118</v>
      </c>
      <c r="P97" s="76" t="s">
        <v>180</v>
      </c>
      <c r="Q97" s="77">
        <v>0.05</v>
      </c>
      <c r="R97" s="77" t="s">
        <v>294</v>
      </c>
      <c r="S97" s="77"/>
      <c r="T97" s="77"/>
      <c r="U97" s="77"/>
      <c r="V97" s="77">
        <v>0.1</v>
      </c>
      <c r="W97" s="77" t="s">
        <v>162</v>
      </c>
      <c r="X97" s="78" t="s">
        <v>163</v>
      </c>
      <c r="Y97" s="68" t="s">
        <v>164</v>
      </c>
      <c r="Z97" s="78" t="s">
        <v>165</v>
      </c>
    </row>
    <row r="98" spans="1:26" s="79" customFormat="1" ht="61.15" customHeight="1">
      <c r="A98" s="67"/>
      <c r="B98" s="68" t="s">
        <v>295</v>
      </c>
      <c r="C98" s="68" t="s">
        <v>85</v>
      </c>
      <c r="D98" s="70" t="s">
        <v>296</v>
      </c>
      <c r="E98" s="80"/>
      <c r="F98" s="86" t="s">
        <v>297</v>
      </c>
      <c r="G98" s="71">
        <v>111</v>
      </c>
      <c r="H98" s="72">
        <v>125</v>
      </c>
      <c r="I98" s="69" t="s">
        <v>159</v>
      </c>
      <c r="J98" s="69"/>
      <c r="K98" s="73" t="s">
        <v>298</v>
      </c>
      <c r="L98" s="74"/>
      <c r="M98" s="74"/>
      <c r="N98" s="92"/>
      <c r="O98" s="75" t="s">
        <v>118</v>
      </c>
      <c r="P98" s="76" t="s">
        <v>180</v>
      </c>
      <c r="Q98" s="77">
        <v>0</v>
      </c>
      <c r="R98" s="77" t="s">
        <v>294</v>
      </c>
      <c r="S98" s="77"/>
      <c r="T98" s="77"/>
      <c r="U98" s="77"/>
      <c r="V98" s="77">
        <v>0</v>
      </c>
      <c r="W98" s="77" t="s">
        <v>162</v>
      </c>
      <c r="X98" s="78" t="s">
        <v>163</v>
      </c>
      <c r="Y98" s="68" t="s">
        <v>164</v>
      </c>
      <c r="Z98" s="78" t="s">
        <v>165</v>
      </c>
    </row>
    <row r="99" spans="1:26" s="79" customFormat="1" ht="63.6" customHeight="1">
      <c r="A99" s="67"/>
      <c r="B99" s="89"/>
      <c r="C99" s="89" t="s">
        <v>85</v>
      </c>
      <c r="D99" s="86" t="s">
        <v>299</v>
      </c>
      <c r="E99" s="68" t="s">
        <v>300</v>
      </c>
      <c r="F99" s="105"/>
      <c r="G99" s="71">
        <v>112</v>
      </c>
      <c r="H99" s="72">
        <v>126</v>
      </c>
      <c r="I99" s="69" t="s">
        <v>49</v>
      </c>
      <c r="J99" s="69"/>
      <c r="K99" s="73" t="s">
        <v>301</v>
      </c>
      <c r="L99" s="74"/>
      <c r="M99" s="74"/>
      <c r="N99" s="74">
        <v>0.05</v>
      </c>
      <c r="O99" s="75" t="s">
        <v>42</v>
      </c>
      <c r="P99" s="76" t="s">
        <v>57</v>
      </c>
      <c r="Q99" s="77"/>
      <c r="R99" s="77"/>
      <c r="S99" s="77"/>
      <c r="T99" s="77"/>
      <c r="U99" s="77"/>
      <c r="V99" s="77"/>
      <c r="W99" s="77" t="s">
        <v>162</v>
      </c>
      <c r="X99" s="78" t="s">
        <v>163</v>
      </c>
      <c r="Y99" s="68" t="s">
        <v>164</v>
      </c>
      <c r="Z99" s="78" t="s">
        <v>165</v>
      </c>
    </row>
    <row r="100" spans="1:26" s="79" customFormat="1" ht="61.15" customHeight="1">
      <c r="A100" s="67"/>
      <c r="B100" s="85"/>
      <c r="C100" s="68" t="s">
        <v>252</v>
      </c>
      <c r="D100" s="70" t="s">
        <v>302</v>
      </c>
      <c r="E100" s="80"/>
      <c r="F100" s="70" t="s">
        <v>303</v>
      </c>
      <c r="G100" s="71">
        <v>113</v>
      </c>
      <c r="H100" s="72">
        <v>127</v>
      </c>
      <c r="I100" s="69" t="s">
        <v>40</v>
      </c>
      <c r="J100" s="69"/>
      <c r="K100" s="73" t="s">
        <v>304</v>
      </c>
      <c r="L100" s="74"/>
      <c r="M100" s="74"/>
      <c r="N100" s="74"/>
      <c r="O100" s="75" t="s">
        <v>113</v>
      </c>
      <c r="P100" s="76" t="s">
        <v>114</v>
      </c>
      <c r="Q100" s="77"/>
      <c r="R100" s="77">
        <v>1</v>
      </c>
      <c r="S100" s="77"/>
      <c r="T100" s="77"/>
      <c r="U100" s="77"/>
      <c r="V100" s="77"/>
      <c r="W100" s="77" t="s">
        <v>44</v>
      </c>
      <c r="X100" s="78" t="s">
        <v>45</v>
      </c>
      <c r="Y100" s="68" t="s">
        <v>46</v>
      </c>
      <c r="Z100" s="78" t="s">
        <v>47</v>
      </c>
    </row>
    <row r="101" spans="1:26" s="87" customFormat="1" ht="61.15" customHeight="1">
      <c r="A101" s="67"/>
      <c r="B101" s="68"/>
      <c r="C101" s="68" t="s">
        <v>48</v>
      </c>
      <c r="D101" s="70" t="s">
        <v>305</v>
      </c>
      <c r="E101" s="80"/>
      <c r="F101" s="70" t="s">
        <v>305</v>
      </c>
      <c r="G101" s="71">
        <v>114</v>
      </c>
      <c r="H101" s="72">
        <v>129</v>
      </c>
      <c r="I101" s="69" t="s">
        <v>49</v>
      </c>
      <c r="J101" s="69"/>
      <c r="K101" s="73" t="s">
        <v>306</v>
      </c>
      <c r="L101" s="74"/>
      <c r="M101" s="74">
        <v>0.7</v>
      </c>
      <c r="N101" s="74">
        <v>1</v>
      </c>
      <c r="O101" s="75" t="s">
        <v>42</v>
      </c>
      <c r="P101" s="76" t="s">
        <v>242</v>
      </c>
      <c r="Q101" s="74"/>
      <c r="R101" s="74">
        <v>0.6</v>
      </c>
      <c r="S101" s="74"/>
      <c r="T101" s="74"/>
      <c r="U101" s="74"/>
      <c r="V101" s="74">
        <v>0.85</v>
      </c>
      <c r="W101" s="77" t="s">
        <v>52</v>
      </c>
      <c r="X101" s="78" t="s">
        <v>53</v>
      </c>
      <c r="Y101" s="68" t="s">
        <v>54</v>
      </c>
      <c r="Z101" s="78" t="s">
        <v>55</v>
      </c>
    </row>
    <row r="102" spans="1:26" s="79" customFormat="1" ht="61.15" customHeight="1">
      <c r="A102" s="67"/>
      <c r="B102" s="68"/>
      <c r="C102" s="68" t="s">
        <v>39</v>
      </c>
      <c r="D102" s="70"/>
      <c r="E102" s="80"/>
      <c r="F102" s="70"/>
      <c r="G102" s="71">
        <v>115</v>
      </c>
      <c r="H102" s="72">
        <v>130</v>
      </c>
      <c r="I102" s="69" t="s">
        <v>49</v>
      </c>
      <c r="J102" s="69"/>
      <c r="K102" s="73" t="s">
        <v>307</v>
      </c>
      <c r="L102" s="74"/>
      <c r="M102" s="74">
        <v>1</v>
      </c>
      <c r="N102" s="74">
        <v>1</v>
      </c>
      <c r="O102" s="75" t="s">
        <v>42</v>
      </c>
      <c r="P102" s="76" t="s">
        <v>273</v>
      </c>
      <c r="Q102" s="77">
        <v>0.8</v>
      </c>
      <c r="R102" s="77">
        <v>1</v>
      </c>
      <c r="S102" s="77">
        <v>1</v>
      </c>
      <c r="T102" s="77">
        <v>1</v>
      </c>
      <c r="U102" s="77">
        <v>1</v>
      </c>
      <c r="V102" s="77">
        <v>1</v>
      </c>
      <c r="W102" s="77" t="s">
        <v>52</v>
      </c>
      <c r="X102" s="78" t="s">
        <v>53</v>
      </c>
      <c r="Y102" s="68" t="s">
        <v>54</v>
      </c>
      <c r="Z102" s="78" t="s">
        <v>55</v>
      </c>
    </row>
    <row r="103" spans="1:26" s="79" customFormat="1" ht="61.15" customHeight="1">
      <c r="A103" s="67"/>
      <c r="B103" s="68"/>
      <c r="C103" s="68" t="s">
        <v>48</v>
      </c>
      <c r="D103" s="70"/>
      <c r="E103" s="80"/>
      <c r="F103" s="70"/>
      <c r="G103" s="71">
        <v>116</v>
      </c>
      <c r="H103" s="72">
        <v>132</v>
      </c>
      <c r="I103" s="69" t="s">
        <v>49</v>
      </c>
      <c r="J103" s="69"/>
      <c r="K103" s="73" t="s">
        <v>308</v>
      </c>
      <c r="L103" s="74"/>
      <c r="M103" s="74"/>
      <c r="N103" s="92"/>
      <c r="O103" s="75" t="s">
        <v>42</v>
      </c>
      <c r="P103" s="76" t="s">
        <v>57</v>
      </c>
      <c r="Q103" s="77">
        <v>0.15</v>
      </c>
      <c r="R103" s="77">
        <v>0.15</v>
      </c>
      <c r="S103" s="77">
        <v>0.15</v>
      </c>
      <c r="T103" s="77">
        <v>0.15</v>
      </c>
      <c r="U103" s="77">
        <v>0.15</v>
      </c>
      <c r="V103" s="77">
        <v>0.3</v>
      </c>
      <c r="W103" s="77" t="s">
        <v>52</v>
      </c>
      <c r="X103" s="78" t="s">
        <v>53</v>
      </c>
      <c r="Y103" s="68" t="s">
        <v>54</v>
      </c>
      <c r="Z103" s="78" t="s">
        <v>55</v>
      </c>
    </row>
    <row r="104" spans="1:26" s="79" customFormat="1" ht="61.15" customHeight="1">
      <c r="A104" s="67"/>
      <c r="B104" s="68"/>
      <c r="C104" s="68" t="s">
        <v>39</v>
      </c>
      <c r="D104" s="70" t="s">
        <v>309</v>
      </c>
      <c r="E104" s="80"/>
      <c r="F104" s="70" t="s">
        <v>310</v>
      </c>
      <c r="G104" s="71">
        <v>117</v>
      </c>
      <c r="H104" s="72">
        <v>131</v>
      </c>
      <c r="I104" s="69" t="s">
        <v>49</v>
      </c>
      <c r="J104" s="69"/>
      <c r="K104" s="73" t="s">
        <v>311</v>
      </c>
      <c r="L104" s="74"/>
      <c r="M104" s="74">
        <v>0.7</v>
      </c>
      <c r="N104" s="74">
        <v>1</v>
      </c>
      <c r="O104" s="75" t="s">
        <v>42</v>
      </c>
      <c r="P104" s="76" t="s">
        <v>69</v>
      </c>
      <c r="Q104" s="77">
        <v>0.05</v>
      </c>
      <c r="R104" s="77">
        <v>0.28999999999999998</v>
      </c>
      <c r="S104" s="77">
        <v>1</v>
      </c>
      <c r="T104" s="77">
        <v>1</v>
      </c>
      <c r="U104" s="77">
        <v>1</v>
      </c>
      <c r="V104" s="77">
        <v>1</v>
      </c>
      <c r="W104" s="77" t="s">
        <v>52</v>
      </c>
      <c r="X104" s="78" t="s">
        <v>53</v>
      </c>
      <c r="Y104" s="68" t="s">
        <v>54</v>
      </c>
      <c r="Z104" s="78" t="s">
        <v>55</v>
      </c>
    </row>
    <row r="105" spans="1:26" s="79" customFormat="1" ht="61.15" customHeight="1">
      <c r="A105" s="67"/>
      <c r="B105" s="68"/>
      <c r="C105" s="68" t="s">
        <v>39</v>
      </c>
      <c r="D105" s="70"/>
      <c r="E105" s="80"/>
      <c r="F105" s="70"/>
      <c r="G105" s="71">
        <v>118</v>
      </c>
      <c r="H105" s="72">
        <v>133</v>
      </c>
      <c r="I105" s="69" t="s">
        <v>49</v>
      </c>
      <c r="J105" s="69"/>
      <c r="K105" s="73" t="s">
        <v>312</v>
      </c>
      <c r="L105" s="74">
        <v>0</v>
      </c>
      <c r="M105" s="74">
        <v>1</v>
      </c>
      <c r="N105" s="74">
        <v>1</v>
      </c>
      <c r="O105" s="75" t="s">
        <v>42</v>
      </c>
      <c r="P105" s="76" t="s">
        <v>57</v>
      </c>
      <c r="Q105" s="77">
        <v>0.2</v>
      </c>
      <c r="R105" s="77">
        <v>1</v>
      </c>
      <c r="S105" s="77">
        <v>1</v>
      </c>
      <c r="T105" s="77">
        <v>1</v>
      </c>
      <c r="U105" s="77">
        <v>1</v>
      </c>
      <c r="V105" s="77">
        <v>1</v>
      </c>
      <c r="W105" s="77" t="s">
        <v>52</v>
      </c>
      <c r="X105" s="78" t="s">
        <v>53</v>
      </c>
      <c r="Y105" s="68" t="s">
        <v>54</v>
      </c>
      <c r="Z105" s="78" t="s">
        <v>55</v>
      </c>
    </row>
    <row r="106" spans="1:26" s="79" customFormat="1" ht="61.15" customHeight="1">
      <c r="A106" s="67"/>
      <c r="B106" s="68"/>
      <c r="C106" s="68" t="s">
        <v>48</v>
      </c>
      <c r="D106" s="70" t="s">
        <v>313</v>
      </c>
      <c r="E106" s="80" t="s">
        <v>314</v>
      </c>
      <c r="F106" s="70"/>
      <c r="G106" s="71">
        <v>120</v>
      </c>
      <c r="H106" s="72">
        <v>135</v>
      </c>
      <c r="I106" s="69" t="s">
        <v>49</v>
      </c>
      <c r="J106" s="69"/>
      <c r="K106" s="73" t="s">
        <v>315</v>
      </c>
      <c r="L106" s="74"/>
      <c r="M106" s="74">
        <v>1</v>
      </c>
      <c r="N106" s="74">
        <v>1</v>
      </c>
      <c r="O106" s="75" t="s">
        <v>42</v>
      </c>
      <c r="P106" s="76" t="s">
        <v>316</v>
      </c>
      <c r="Q106" s="77"/>
      <c r="R106" s="77">
        <v>0.75</v>
      </c>
      <c r="S106" s="77">
        <v>0.75</v>
      </c>
      <c r="T106" s="77"/>
      <c r="U106" s="77">
        <v>0.75</v>
      </c>
      <c r="V106" s="77">
        <v>0.9</v>
      </c>
      <c r="W106" s="77" t="s">
        <v>52</v>
      </c>
      <c r="X106" s="78" t="s">
        <v>53</v>
      </c>
      <c r="Y106" s="68" t="s">
        <v>54</v>
      </c>
      <c r="Z106" s="78" t="s">
        <v>55</v>
      </c>
    </row>
    <row r="107" spans="1:26" s="79" customFormat="1" ht="61.15" customHeight="1">
      <c r="A107" s="67"/>
      <c r="B107" s="68"/>
      <c r="C107" s="68" t="s">
        <v>48</v>
      </c>
      <c r="D107" s="80" t="s">
        <v>317</v>
      </c>
      <c r="E107" s="80" t="s">
        <v>318</v>
      </c>
      <c r="F107" s="80"/>
      <c r="G107" s="71">
        <v>122</v>
      </c>
      <c r="H107" s="72">
        <v>136</v>
      </c>
      <c r="I107" s="69" t="s">
        <v>49</v>
      </c>
      <c r="J107" s="69"/>
      <c r="K107" s="73" t="s">
        <v>319</v>
      </c>
      <c r="L107" s="74">
        <v>0</v>
      </c>
      <c r="M107" s="74">
        <v>1</v>
      </c>
      <c r="N107" s="74">
        <v>1</v>
      </c>
      <c r="O107" s="75" t="s">
        <v>42</v>
      </c>
      <c r="P107" s="76" t="s">
        <v>51</v>
      </c>
      <c r="Q107" s="77"/>
      <c r="R107" s="77">
        <v>0.5</v>
      </c>
      <c r="S107" s="77">
        <v>0.85</v>
      </c>
      <c r="T107" s="77">
        <v>0.85</v>
      </c>
      <c r="U107" s="77">
        <v>0.9</v>
      </c>
      <c r="V107" s="77">
        <v>0.9</v>
      </c>
      <c r="W107" s="77" t="s">
        <v>52</v>
      </c>
      <c r="X107" s="78" t="s">
        <v>53</v>
      </c>
      <c r="Y107" s="68" t="s">
        <v>54</v>
      </c>
      <c r="Z107" s="78" t="s">
        <v>55</v>
      </c>
    </row>
    <row r="108" spans="1:26" s="87" customFormat="1" ht="61.15" customHeight="1">
      <c r="A108" s="67"/>
      <c r="B108" s="68"/>
      <c r="C108" s="68" t="s">
        <v>39</v>
      </c>
      <c r="D108" s="70" t="s">
        <v>320</v>
      </c>
      <c r="E108" s="80" t="s">
        <v>321</v>
      </c>
      <c r="F108" s="70"/>
      <c r="G108" s="71">
        <v>123</v>
      </c>
      <c r="H108" s="72">
        <v>137</v>
      </c>
      <c r="I108" s="69" t="s">
        <v>49</v>
      </c>
      <c r="J108" s="69"/>
      <c r="K108" s="73" t="s">
        <v>322</v>
      </c>
      <c r="L108" s="74">
        <v>0</v>
      </c>
      <c r="M108" s="74">
        <v>1</v>
      </c>
      <c r="N108" s="74">
        <v>1</v>
      </c>
      <c r="O108" s="75" t="s">
        <v>42</v>
      </c>
      <c r="P108" s="76" t="s">
        <v>323</v>
      </c>
      <c r="Q108" s="77"/>
      <c r="R108" s="77">
        <v>1</v>
      </c>
      <c r="S108" s="77">
        <v>1</v>
      </c>
      <c r="T108" s="77">
        <v>1</v>
      </c>
      <c r="U108" s="77">
        <v>1</v>
      </c>
      <c r="V108" s="77"/>
      <c r="W108" s="77" t="s">
        <v>52</v>
      </c>
      <c r="X108" s="78" t="s">
        <v>53</v>
      </c>
      <c r="Y108" s="68" t="s">
        <v>54</v>
      </c>
      <c r="Z108" s="78" t="s">
        <v>55</v>
      </c>
    </row>
    <row r="109" spans="1:26" s="79" customFormat="1" ht="61.15" customHeight="1">
      <c r="A109" s="67"/>
      <c r="B109" s="68"/>
      <c r="C109" s="68" t="s">
        <v>48</v>
      </c>
      <c r="D109" s="70" t="s">
        <v>320</v>
      </c>
      <c r="E109" s="80" t="s">
        <v>321</v>
      </c>
      <c r="F109" s="70"/>
      <c r="G109" s="71">
        <v>124</v>
      </c>
      <c r="H109" s="72">
        <v>138</v>
      </c>
      <c r="I109" s="69" t="s">
        <v>49</v>
      </c>
      <c r="J109" s="69"/>
      <c r="K109" s="73" t="s">
        <v>324</v>
      </c>
      <c r="L109" s="74"/>
      <c r="M109" s="74">
        <v>0.2</v>
      </c>
      <c r="N109" s="74">
        <v>0.8</v>
      </c>
      <c r="O109" s="75" t="s">
        <v>42</v>
      </c>
      <c r="P109" s="76" t="s">
        <v>316</v>
      </c>
      <c r="Q109" s="77"/>
      <c r="R109" s="77">
        <v>0.05</v>
      </c>
      <c r="S109" s="77">
        <v>0.05</v>
      </c>
      <c r="T109" s="77"/>
      <c r="U109" s="77">
        <v>0.05</v>
      </c>
      <c r="V109" s="77">
        <v>0.1</v>
      </c>
      <c r="W109" s="77" t="s">
        <v>52</v>
      </c>
      <c r="X109" s="78" t="s">
        <v>53</v>
      </c>
      <c r="Y109" s="68" t="s">
        <v>75</v>
      </c>
      <c r="Z109" s="78" t="s">
        <v>55</v>
      </c>
    </row>
    <row r="110" spans="1:26" s="106" customFormat="1" ht="61.15" customHeight="1">
      <c r="A110" s="67"/>
      <c r="B110" s="68"/>
      <c r="C110" s="68" t="s">
        <v>48</v>
      </c>
      <c r="D110" s="70" t="s">
        <v>320</v>
      </c>
      <c r="E110" s="80" t="s">
        <v>321</v>
      </c>
      <c r="F110" s="70"/>
      <c r="G110" s="71">
        <v>125</v>
      </c>
      <c r="H110" s="72">
        <v>139</v>
      </c>
      <c r="I110" s="69" t="s">
        <v>49</v>
      </c>
      <c r="J110" s="69"/>
      <c r="K110" s="73" t="s">
        <v>325</v>
      </c>
      <c r="L110" s="74">
        <v>0</v>
      </c>
      <c r="M110" s="74">
        <v>0.8</v>
      </c>
      <c r="N110" s="74">
        <v>1</v>
      </c>
      <c r="O110" s="75" t="s">
        <v>42</v>
      </c>
      <c r="P110" s="76" t="s">
        <v>51</v>
      </c>
      <c r="Q110" s="77"/>
      <c r="R110" s="77">
        <v>0.5</v>
      </c>
      <c r="S110" s="77">
        <v>0.9</v>
      </c>
      <c r="T110" s="77">
        <v>0.9</v>
      </c>
      <c r="U110" s="77">
        <v>0.9</v>
      </c>
      <c r="V110" s="77">
        <v>0.99</v>
      </c>
      <c r="W110" s="77" t="s">
        <v>52</v>
      </c>
      <c r="X110" s="78" t="s">
        <v>53</v>
      </c>
      <c r="Y110" s="68" t="s">
        <v>75</v>
      </c>
      <c r="Z110" s="78" t="s">
        <v>55</v>
      </c>
    </row>
    <row r="111" spans="1:26" s="106" customFormat="1" ht="61.15" customHeight="1">
      <c r="A111" s="67"/>
      <c r="B111" s="68"/>
      <c r="C111" s="68" t="s">
        <v>48</v>
      </c>
      <c r="D111" s="70" t="s">
        <v>326</v>
      </c>
      <c r="E111" s="80" t="s">
        <v>327</v>
      </c>
      <c r="F111" s="70"/>
      <c r="G111" s="71">
        <v>126</v>
      </c>
      <c r="H111" s="72">
        <v>140</v>
      </c>
      <c r="I111" s="69" t="s">
        <v>49</v>
      </c>
      <c r="J111" s="69"/>
      <c r="K111" s="73" t="s">
        <v>328</v>
      </c>
      <c r="L111" s="74">
        <v>0</v>
      </c>
      <c r="M111" s="74">
        <v>0.8</v>
      </c>
      <c r="N111" s="74">
        <v>1</v>
      </c>
      <c r="O111" s="75" t="s">
        <v>42</v>
      </c>
      <c r="P111" s="76" t="s">
        <v>323</v>
      </c>
      <c r="Q111" s="77"/>
      <c r="R111" s="77">
        <v>0</v>
      </c>
      <c r="S111" s="77">
        <v>0</v>
      </c>
      <c r="T111" s="77">
        <v>0</v>
      </c>
      <c r="U111" s="77">
        <v>0.2</v>
      </c>
      <c r="V111" s="77">
        <v>0.8</v>
      </c>
      <c r="W111" s="77" t="s">
        <v>52</v>
      </c>
      <c r="X111" s="78" t="s">
        <v>53</v>
      </c>
      <c r="Y111" s="68" t="s">
        <v>54</v>
      </c>
      <c r="Z111" s="78" t="s">
        <v>55</v>
      </c>
    </row>
    <row r="112" spans="1:26" s="79" customFormat="1" ht="61.15" customHeight="1">
      <c r="A112" s="67"/>
      <c r="B112" s="68"/>
      <c r="C112" s="68" t="s">
        <v>48</v>
      </c>
      <c r="D112" s="70" t="s">
        <v>329</v>
      </c>
      <c r="E112" s="80" t="s">
        <v>330</v>
      </c>
      <c r="F112" s="70" t="s">
        <v>331</v>
      </c>
      <c r="G112" s="71">
        <v>127</v>
      </c>
      <c r="H112" s="72">
        <v>141</v>
      </c>
      <c r="I112" s="69" t="s">
        <v>134</v>
      </c>
      <c r="J112" s="69"/>
      <c r="K112" s="73" t="s">
        <v>332</v>
      </c>
      <c r="L112" s="74"/>
      <c r="M112" s="74"/>
      <c r="N112" s="92"/>
      <c r="O112" s="75" t="s">
        <v>113</v>
      </c>
      <c r="P112" s="76" t="s">
        <v>114</v>
      </c>
      <c r="Q112" s="77"/>
      <c r="R112" s="77">
        <v>0.2</v>
      </c>
      <c r="S112" s="77">
        <v>0.3</v>
      </c>
      <c r="T112" s="77">
        <v>0.3</v>
      </c>
      <c r="U112" s="77">
        <v>0.5</v>
      </c>
      <c r="V112" s="77">
        <v>0.5</v>
      </c>
      <c r="W112" s="77" t="s">
        <v>137</v>
      </c>
      <c r="X112" s="78" t="s">
        <v>138</v>
      </c>
      <c r="Y112" s="68" t="s">
        <v>139</v>
      </c>
      <c r="Z112" s="78" t="s">
        <v>140</v>
      </c>
    </row>
    <row r="113" spans="1:26" s="103" customFormat="1" ht="61.15" customHeight="1">
      <c r="A113" s="67" t="s">
        <v>114</v>
      </c>
      <c r="B113" s="89" t="s">
        <v>333</v>
      </c>
      <c r="C113" s="68" t="s">
        <v>48</v>
      </c>
      <c r="D113" s="70" t="s">
        <v>334</v>
      </c>
      <c r="E113" s="80" t="s">
        <v>330</v>
      </c>
      <c r="F113" s="70" t="s">
        <v>335</v>
      </c>
      <c r="G113" s="71">
        <v>128</v>
      </c>
      <c r="H113" s="72">
        <v>142</v>
      </c>
      <c r="I113" s="69" t="s">
        <v>134</v>
      </c>
      <c r="J113" s="69"/>
      <c r="K113" s="73" t="s">
        <v>336</v>
      </c>
      <c r="L113" s="74"/>
      <c r="M113" s="74"/>
      <c r="N113" s="92"/>
      <c r="O113" s="75" t="s">
        <v>113</v>
      </c>
      <c r="P113" s="76" t="s">
        <v>114</v>
      </c>
      <c r="Q113" s="77"/>
      <c r="R113" s="77">
        <v>0.2</v>
      </c>
      <c r="S113" s="77">
        <v>0.3</v>
      </c>
      <c r="T113" s="77">
        <v>0.3</v>
      </c>
      <c r="U113" s="77">
        <v>0.3</v>
      </c>
      <c r="V113" s="77">
        <v>0.3</v>
      </c>
      <c r="W113" s="77" t="s">
        <v>137</v>
      </c>
      <c r="X113" s="78" t="s">
        <v>138</v>
      </c>
      <c r="Y113" s="68" t="s">
        <v>139</v>
      </c>
      <c r="Z113" s="78" t="s">
        <v>140</v>
      </c>
    </row>
    <row r="114" spans="1:26" s="79" customFormat="1" ht="61.15" customHeight="1">
      <c r="A114" s="67"/>
      <c r="B114" s="68"/>
      <c r="C114" s="68" t="s">
        <v>85</v>
      </c>
      <c r="D114" s="70" t="s">
        <v>337</v>
      </c>
      <c r="E114" s="80" t="s">
        <v>338</v>
      </c>
      <c r="F114" s="80"/>
      <c r="G114" s="71">
        <v>129</v>
      </c>
      <c r="H114" s="72">
        <v>143</v>
      </c>
      <c r="I114" s="69" t="s">
        <v>49</v>
      </c>
      <c r="J114" s="69"/>
      <c r="K114" s="73" t="s">
        <v>339</v>
      </c>
      <c r="L114" s="74"/>
      <c r="M114" s="74"/>
      <c r="N114" s="92"/>
      <c r="O114" s="77" t="s">
        <v>42</v>
      </c>
      <c r="P114" s="93" t="s">
        <v>51</v>
      </c>
      <c r="Q114" s="68"/>
      <c r="R114" s="68"/>
      <c r="S114" s="107"/>
      <c r="T114" s="107"/>
      <c r="U114" s="107"/>
      <c r="V114" s="107"/>
      <c r="W114" s="77" t="s">
        <v>52</v>
      </c>
      <c r="X114" s="78" t="s">
        <v>53</v>
      </c>
      <c r="Y114" s="68" t="s">
        <v>54</v>
      </c>
      <c r="Z114" s="78" t="s">
        <v>55</v>
      </c>
    </row>
    <row r="115" spans="1:26" s="79" customFormat="1" ht="61.15" customHeight="1">
      <c r="A115" s="67"/>
      <c r="B115" s="68"/>
      <c r="C115" s="68"/>
      <c r="D115" s="80" t="s">
        <v>340</v>
      </c>
      <c r="E115" s="80"/>
      <c r="F115" s="80"/>
      <c r="G115" s="71">
        <v>130</v>
      </c>
      <c r="H115" s="72">
        <v>144</v>
      </c>
      <c r="I115" s="69" t="s">
        <v>49</v>
      </c>
      <c r="J115" s="69"/>
      <c r="K115" s="73" t="s">
        <v>341</v>
      </c>
      <c r="L115" s="74"/>
      <c r="M115" s="74"/>
      <c r="N115" s="92"/>
      <c r="O115" s="77" t="s">
        <v>42</v>
      </c>
      <c r="P115" s="93" t="s">
        <v>43</v>
      </c>
      <c r="Q115" s="68"/>
      <c r="R115" s="68"/>
      <c r="S115" s="107"/>
      <c r="T115" s="107"/>
      <c r="U115" s="107"/>
      <c r="V115" s="107"/>
      <c r="W115" s="77" t="s">
        <v>52</v>
      </c>
      <c r="X115" s="78" t="s">
        <v>53</v>
      </c>
      <c r="Y115" s="68" t="s">
        <v>54</v>
      </c>
      <c r="Z115" s="78" t="s">
        <v>55</v>
      </c>
    </row>
    <row r="116" spans="1:26" s="79" customFormat="1" ht="61.15" customHeight="1">
      <c r="A116" s="67"/>
      <c r="B116" s="68"/>
      <c r="C116" s="68"/>
      <c r="D116" s="80" t="s">
        <v>342</v>
      </c>
      <c r="E116" s="80"/>
      <c r="F116" s="80"/>
      <c r="G116" s="71">
        <v>131</v>
      </c>
      <c r="H116" s="72">
        <v>145</v>
      </c>
      <c r="I116" s="69" t="s">
        <v>49</v>
      </c>
      <c r="J116" s="69"/>
      <c r="K116" s="73" t="s">
        <v>343</v>
      </c>
      <c r="L116" s="74"/>
      <c r="M116" s="74"/>
      <c r="N116" s="92">
        <v>0.2</v>
      </c>
      <c r="O116" s="77" t="s">
        <v>42</v>
      </c>
      <c r="P116" s="93" t="s">
        <v>69</v>
      </c>
      <c r="Q116" s="68"/>
      <c r="R116" s="68"/>
      <c r="S116" s="107"/>
      <c r="T116" s="107"/>
      <c r="U116" s="107"/>
      <c r="V116" s="107"/>
      <c r="W116" s="77" t="s">
        <v>52</v>
      </c>
      <c r="X116" s="78" t="s">
        <v>53</v>
      </c>
      <c r="Y116" s="68" t="s">
        <v>54</v>
      </c>
      <c r="Z116" s="78" t="s">
        <v>55</v>
      </c>
    </row>
    <row r="117" spans="1:26" s="79" customFormat="1" ht="61.15" customHeight="1">
      <c r="A117" s="67"/>
      <c r="B117" s="68"/>
      <c r="C117" s="68"/>
      <c r="D117" s="80" t="s">
        <v>344</v>
      </c>
      <c r="E117" s="80" t="s">
        <v>345</v>
      </c>
      <c r="F117" s="80"/>
      <c r="G117" s="71">
        <v>132</v>
      </c>
      <c r="H117" s="72">
        <v>146</v>
      </c>
      <c r="I117" s="69" t="s">
        <v>49</v>
      </c>
      <c r="J117" s="69"/>
      <c r="K117" s="73" t="s">
        <v>346</v>
      </c>
      <c r="L117" s="74"/>
      <c r="M117" s="74"/>
      <c r="N117" s="92"/>
      <c r="O117" s="77" t="s">
        <v>42</v>
      </c>
      <c r="P117" s="93" t="s">
        <v>347</v>
      </c>
      <c r="Q117" s="68"/>
      <c r="R117" s="68"/>
      <c r="S117" s="107"/>
      <c r="T117" s="107"/>
      <c r="U117" s="107"/>
      <c r="V117" s="107"/>
      <c r="W117" s="77" t="s">
        <v>52</v>
      </c>
      <c r="X117" s="78" t="s">
        <v>53</v>
      </c>
      <c r="Y117" s="68" t="s">
        <v>54</v>
      </c>
      <c r="Z117" s="78" t="s">
        <v>55</v>
      </c>
    </row>
    <row r="118" spans="1:26" s="79" customFormat="1" ht="61.15" customHeight="1">
      <c r="A118" s="67"/>
      <c r="B118" s="68"/>
      <c r="C118" s="68"/>
      <c r="D118" s="80" t="s">
        <v>348</v>
      </c>
      <c r="E118" s="80"/>
      <c r="F118" s="80"/>
      <c r="G118" s="71">
        <v>133</v>
      </c>
      <c r="H118" s="72">
        <v>147</v>
      </c>
      <c r="I118" s="69" t="s">
        <v>101</v>
      </c>
      <c r="J118" s="69"/>
      <c r="K118" s="73" t="s">
        <v>349</v>
      </c>
      <c r="L118" s="74"/>
      <c r="M118" s="74"/>
      <c r="N118" s="92">
        <v>0.1</v>
      </c>
      <c r="O118" s="77" t="s">
        <v>103</v>
      </c>
      <c r="P118" s="93" t="s">
        <v>104</v>
      </c>
      <c r="Q118" s="68"/>
      <c r="R118" s="68"/>
      <c r="S118" s="107"/>
      <c r="T118" s="107"/>
      <c r="U118" s="107"/>
      <c r="V118" s="107"/>
      <c r="W118" s="77" t="s">
        <v>44</v>
      </c>
      <c r="X118" s="78" t="s">
        <v>45</v>
      </c>
      <c r="Y118" s="68" t="s">
        <v>105</v>
      </c>
      <c r="Z118" s="78" t="s">
        <v>106</v>
      </c>
    </row>
    <row r="119" spans="1:26" s="79" customFormat="1" ht="61.15" customHeight="1">
      <c r="A119" s="67"/>
      <c r="B119" s="68"/>
      <c r="C119" s="68"/>
      <c r="D119" s="80" t="s">
        <v>350</v>
      </c>
      <c r="E119" s="80"/>
      <c r="F119" s="80"/>
      <c r="G119" s="71">
        <v>134</v>
      </c>
      <c r="H119" s="72">
        <v>148</v>
      </c>
      <c r="I119" s="69" t="s">
        <v>101</v>
      </c>
      <c r="J119" s="69"/>
      <c r="K119" s="73" t="s">
        <v>351</v>
      </c>
      <c r="L119" s="74"/>
      <c r="M119" s="74"/>
      <c r="N119" s="92">
        <v>0.1</v>
      </c>
      <c r="O119" s="77"/>
      <c r="P119" s="93" t="s">
        <v>104</v>
      </c>
      <c r="Q119" s="68"/>
      <c r="R119" s="68"/>
      <c r="S119" s="107"/>
      <c r="T119" s="107"/>
      <c r="U119" s="107"/>
      <c r="V119" s="107"/>
      <c r="W119" s="77"/>
      <c r="X119" s="78"/>
      <c r="Y119" s="68"/>
      <c r="Z119" s="78"/>
    </row>
    <row r="120" spans="1:26" s="79" customFormat="1" ht="61.15" customHeight="1">
      <c r="A120" s="67"/>
      <c r="B120" s="68"/>
      <c r="C120" s="68" t="s">
        <v>39</v>
      </c>
      <c r="D120" s="80" t="s">
        <v>352</v>
      </c>
      <c r="E120" s="80"/>
      <c r="F120" s="80" t="s">
        <v>353</v>
      </c>
      <c r="G120" s="71">
        <v>135</v>
      </c>
      <c r="H120" s="72">
        <v>149</v>
      </c>
      <c r="I120" s="69" t="s">
        <v>40</v>
      </c>
      <c r="J120" s="69"/>
      <c r="K120" s="73" t="s">
        <v>354</v>
      </c>
      <c r="L120" s="74"/>
      <c r="M120" s="74"/>
      <c r="N120" s="92"/>
      <c r="O120" s="77"/>
      <c r="P120" s="93"/>
      <c r="Q120" s="68"/>
      <c r="R120" s="68"/>
      <c r="S120" s="107"/>
      <c r="T120" s="107"/>
      <c r="U120" s="107"/>
      <c r="V120" s="107"/>
      <c r="W120" s="77"/>
      <c r="X120" s="78"/>
      <c r="Y120" s="68"/>
      <c r="Z120" s="78"/>
    </row>
    <row r="121" spans="1:26" s="79" customFormat="1" ht="61.15" customHeight="1">
      <c r="A121" s="67"/>
      <c r="B121" s="68"/>
      <c r="C121" s="68"/>
      <c r="D121" s="80" t="s">
        <v>355</v>
      </c>
      <c r="E121" s="80" t="s">
        <v>356</v>
      </c>
      <c r="F121" s="80"/>
      <c r="G121" s="71">
        <v>136</v>
      </c>
      <c r="H121" s="72">
        <v>150</v>
      </c>
      <c r="I121" s="69" t="s">
        <v>49</v>
      </c>
      <c r="J121" s="69"/>
      <c r="K121" s="73" t="s">
        <v>357</v>
      </c>
      <c r="L121" s="74"/>
      <c r="M121" s="74"/>
      <c r="N121" s="92">
        <v>0.2</v>
      </c>
      <c r="O121" s="77" t="s">
        <v>42</v>
      </c>
      <c r="P121" s="93" t="s">
        <v>323</v>
      </c>
      <c r="Q121" s="68"/>
      <c r="R121" s="68"/>
      <c r="S121" s="107"/>
      <c r="T121" s="107"/>
      <c r="U121" s="107"/>
      <c r="V121" s="107"/>
      <c r="W121" s="77" t="s">
        <v>52</v>
      </c>
      <c r="X121" s="78" t="s">
        <v>53</v>
      </c>
      <c r="Y121" s="68" t="s">
        <v>54</v>
      </c>
      <c r="Z121" s="78" t="s">
        <v>55</v>
      </c>
    </row>
    <row r="122" spans="1:26" s="79" customFormat="1" ht="61.15" customHeight="1">
      <c r="A122" s="67"/>
      <c r="B122" s="68"/>
      <c r="C122" s="68"/>
      <c r="D122" s="80" t="s">
        <v>358</v>
      </c>
      <c r="E122" s="80" t="s">
        <v>359</v>
      </c>
      <c r="F122" s="108" t="s">
        <v>360</v>
      </c>
      <c r="G122" s="71">
        <v>137</v>
      </c>
      <c r="H122" s="72">
        <v>151</v>
      </c>
      <c r="I122" s="69" t="s">
        <v>49</v>
      </c>
      <c r="J122" s="69"/>
      <c r="K122" s="73" t="s">
        <v>361</v>
      </c>
      <c r="L122" s="74"/>
      <c r="M122" s="74"/>
      <c r="N122" s="92"/>
      <c r="O122" s="77" t="s">
        <v>42</v>
      </c>
      <c r="P122" s="93" t="s">
        <v>69</v>
      </c>
      <c r="Q122" s="68"/>
      <c r="R122" s="68"/>
      <c r="S122" s="107"/>
      <c r="T122" s="107"/>
      <c r="U122" s="107"/>
      <c r="V122" s="107"/>
      <c r="W122" s="77"/>
      <c r="X122" s="78"/>
      <c r="Y122" s="68"/>
      <c r="Z122" s="78"/>
    </row>
    <row r="123" spans="1:26" ht="61.15" customHeight="1">
      <c r="B123" s="80"/>
      <c r="C123" s="68"/>
      <c r="D123" s="109"/>
      <c r="E123" s="109"/>
      <c r="F123" s="70"/>
      <c r="H123" s="111"/>
      <c r="I123" s="112"/>
      <c r="J123" s="112"/>
      <c r="K123" s="112"/>
      <c r="L123" s="112"/>
      <c r="M123" s="112"/>
      <c r="N123" s="112"/>
      <c r="O123" s="112"/>
      <c r="P123" s="112"/>
      <c r="Q123" s="113"/>
      <c r="R123" s="113"/>
      <c r="S123" s="113"/>
      <c r="T123" s="113"/>
      <c r="U123" s="113"/>
      <c r="V123" s="113"/>
      <c r="W123" s="113"/>
      <c r="X123" s="112"/>
      <c r="Y123" s="112"/>
      <c r="Z123" s="112"/>
    </row>
    <row r="124" spans="1:26" ht="61.15" customHeight="1">
      <c r="B124" s="80"/>
      <c r="C124" s="68"/>
      <c r="D124" s="109"/>
      <c r="E124" s="109"/>
      <c r="F124" s="70"/>
      <c r="H124" s="111"/>
      <c r="I124" s="112"/>
      <c r="J124" s="112"/>
      <c r="K124" s="112"/>
      <c r="L124" s="112"/>
      <c r="M124" s="112"/>
      <c r="N124" s="112"/>
      <c r="O124" s="112"/>
      <c r="P124" s="112"/>
      <c r="Q124" s="113"/>
      <c r="R124" s="113"/>
      <c r="S124" s="113"/>
      <c r="T124" s="113"/>
      <c r="U124" s="113"/>
      <c r="V124" s="113"/>
      <c r="W124" s="113"/>
      <c r="X124" s="112"/>
      <c r="Y124" s="112"/>
      <c r="Z124" s="112"/>
    </row>
    <row r="125" spans="1:26" ht="61.15" customHeight="1">
      <c r="B125" s="80"/>
      <c r="C125" s="68"/>
      <c r="D125" s="109"/>
      <c r="E125" s="109"/>
      <c r="F125" s="70"/>
      <c r="H125" s="111"/>
      <c r="I125" s="112"/>
      <c r="J125" s="112"/>
      <c r="K125" s="112"/>
      <c r="L125" s="112"/>
      <c r="M125" s="112"/>
      <c r="N125" s="112"/>
      <c r="O125" s="112"/>
      <c r="P125" s="112"/>
      <c r="Q125" s="113"/>
      <c r="R125" s="113"/>
      <c r="S125" s="113"/>
      <c r="T125" s="113"/>
      <c r="U125" s="113"/>
      <c r="V125" s="113"/>
      <c r="W125" s="113"/>
      <c r="X125" s="112"/>
      <c r="Y125" s="112"/>
      <c r="Z125" s="112"/>
    </row>
    <row r="126" spans="1:26" ht="61.15" customHeight="1">
      <c r="B126" s="80"/>
      <c r="C126" s="68"/>
      <c r="D126" s="109"/>
      <c r="E126" s="109"/>
      <c r="F126" s="70"/>
      <c r="H126" s="115"/>
      <c r="I126" s="112"/>
      <c r="J126" s="112"/>
      <c r="K126" s="112"/>
      <c r="L126" s="112"/>
      <c r="M126" s="112"/>
      <c r="N126" s="112"/>
      <c r="O126" s="112"/>
      <c r="P126" s="112"/>
      <c r="Q126" s="113"/>
      <c r="R126" s="113"/>
      <c r="S126" s="113"/>
      <c r="T126" s="113"/>
      <c r="U126" s="113"/>
      <c r="V126" s="113"/>
      <c r="W126" s="112"/>
      <c r="X126" s="112"/>
      <c r="Y126" s="112"/>
    </row>
    <row r="127" spans="1:26" ht="61.15" customHeight="1">
      <c r="K127" s="122"/>
    </row>
    <row r="128" spans="1:26" ht="61.15" customHeight="1">
      <c r="K128" s="127"/>
    </row>
  </sheetData>
  <mergeCells count="5">
    <mergeCell ref="A1:F1"/>
    <mergeCell ref="H1:K1"/>
    <mergeCell ref="L1:P1"/>
    <mergeCell ref="Q1:V1"/>
    <mergeCell ref="W1:Z1"/>
  </mergeCells>
  <hyperlinks>
    <hyperlink ref="D107" r:id="rId1" display="https://sei.trf1.jus.br/sei/controlador.php?acao=protocolo_visualizar&amp;id_protocolo=7785530&amp;id_procedimento_atual=90435&amp;infra_sistema=100000100&amp;infra_unidade_atual=110001016&amp;infra_hash=5c513046151cf5f522f3445056ccaf923562139ac1c9630e96e7dae17ad9de05" xr:uid="{00000000-0004-0000-0100-000000000000}"/>
    <hyperlink ref="E121" r:id="rId2" display="https://sei.trf1.jus.br/sei/controlador.php?acao=protocolo_visualizar&amp;id_protocolo=8392011&amp;id_procedimento_atual=6567766&amp;infra_sistema=100000100&amp;infra_unidade_atual=110001016&amp;infra_hash=f5569460df891f4b7f722fa357d857ac02d1904d5a9e70ea966ec53e7e4295c8" xr:uid="{00000000-0004-0000-0100-000001000000}"/>
  </hyperlinks>
  <pageMargins left="0.511811024" right="0.511811024" top="0.78740157499999996" bottom="0.78740157499999996" header="0.31496062000000002" footer="0.31496062000000002"/>
  <legacyDrawing r:id="rId3"/>
  <tableParts count="1">
    <tablePart r:id="rId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54"/>
  <sheetViews>
    <sheetView showGridLines="0" topLeftCell="A28" zoomScaleNormal="100" workbookViewId="0">
      <selection activeCell="A3" sqref="A3:A4"/>
    </sheetView>
  </sheetViews>
  <sheetFormatPr defaultColWidth="9.140625" defaultRowHeight="12.75"/>
  <cols>
    <col min="1" max="1" width="10.5703125" style="1" customWidth="1"/>
    <col min="2" max="2" width="14.85546875" style="1" customWidth="1"/>
    <col min="3" max="3" width="34.42578125" style="13" customWidth="1"/>
    <col min="4" max="4" width="19.7109375" style="1" customWidth="1"/>
    <col min="5" max="5" width="12.7109375" style="1" customWidth="1"/>
    <col min="6" max="6" width="18.140625" style="1" customWidth="1"/>
    <col min="7" max="7" width="19.7109375" style="1" customWidth="1"/>
    <col min="8" max="8" width="25.5703125" style="1" customWidth="1"/>
    <col min="9" max="9" width="12.7109375" style="1" customWidth="1"/>
    <col min="10" max="10" width="20.140625" style="1" customWidth="1"/>
    <col min="11" max="11" width="12.5703125" style="1" customWidth="1"/>
    <col min="12" max="13" width="16.28515625" style="1" customWidth="1"/>
    <col min="14" max="14" width="26.42578125" style="1" customWidth="1"/>
    <col min="15" max="15" width="30.5703125" style="1" customWidth="1"/>
    <col min="16" max="16" width="18.7109375" style="1" customWidth="1"/>
    <col min="17" max="17" width="32.140625" style="1" customWidth="1"/>
    <col min="18" max="18" width="41.42578125" style="1" customWidth="1"/>
    <col min="19" max="1024" width="18.7109375" style="1" customWidth="1"/>
    <col min="1025" max="1025" width="9.140625" bestFit="1" customWidth="1"/>
  </cols>
  <sheetData>
    <row r="1" spans="1:1024" s="18" customFormat="1" ht="21" customHeight="1">
      <c r="A1" s="234" t="s">
        <v>362</v>
      </c>
      <c r="B1" s="234"/>
      <c r="C1" s="234"/>
      <c r="D1" s="234"/>
      <c r="E1" s="234"/>
      <c r="F1" s="234"/>
      <c r="G1" s="234"/>
      <c r="H1" s="234"/>
      <c r="I1" s="234"/>
      <c r="J1" s="234"/>
      <c r="K1" s="234"/>
      <c r="L1" s="234"/>
      <c r="M1" s="234"/>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c r="IW1" s="13"/>
      <c r="IX1" s="13"/>
      <c r="IY1" s="13"/>
      <c r="IZ1" s="13"/>
      <c r="JA1" s="13"/>
      <c r="JB1" s="13"/>
      <c r="JC1" s="13"/>
      <c r="JD1" s="13"/>
      <c r="JE1" s="13"/>
      <c r="JF1" s="13"/>
      <c r="JG1" s="13"/>
      <c r="JH1" s="13"/>
      <c r="JI1" s="13"/>
      <c r="JJ1" s="13"/>
      <c r="JK1" s="13"/>
      <c r="JL1" s="13"/>
      <c r="JM1" s="13"/>
      <c r="JN1" s="13"/>
      <c r="JO1" s="13"/>
      <c r="JP1" s="13"/>
      <c r="JQ1" s="13"/>
      <c r="JR1" s="13"/>
      <c r="JS1" s="13"/>
      <c r="JT1" s="13"/>
      <c r="JU1" s="13"/>
      <c r="JV1" s="13"/>
      <c r="JW1" s="13"/>
      <c r="JX1" s="13"/>
      <c r="JY1" s="13"/>
      <c r="JZ1" s="13"/>
      <c r="KA1" s="13"/>
      <c r="KB1" s="13"/>
      <c r="KC1" s="13"/>
      <c r="KD1" s="13"/>
      <c r="KE1" s="13"/>
      <c r="KF1" s="13"/>
      <c r="KG1" s="13"/>
      <c r="KH1" s="13"/>
      <c r="KI1" s="13"/>
      <c r="KJ1" s="13"/>
      <c r="KK1" s="13"/>
      <c r="KL1" s="13"/>
      <c r="KM1" s="13"/>
      <c r="KN1" s="13"/>
      <c r="KO1" s="13"/>
      <c r="KP1" s="13"/>
      <c r="KQ1" s="13"/>
      <c r="KR1" s="13"/>
      <c r="KS1" s="13"/>
      <c r="KT1" s="13"/>
      <c r="KU1" s="13"/>
      <c r="KV1" s="13"/>
      <c r="KW1" s="13"/>
      <c r="KX1" s="13"/>
      <c r="KY1" s="13"/>
      <c r="KZ1" s="13"/>
      <c r="LA1" s="13"/>
      <c r="LB1" s="13"/>
      <c r="LC1" s="13"/>
      <c r="LD1" s="13"/>
      <c r="LE1" s="13"/>
      <c r="LF1" s="13"/>
      <c r="LG1" s="13"/>
      <c r="LH1" s="13"/>
      <c r="LI1" s="13"/>
      <c r="LJ1" s="13"/>
      <c r="LK1" s="13"/>
      <c r="LL1" s="13"/>
      <c r="LM1" s="13"/>
      <c r="LN1" s="13"/>
      <c r="LO1" s="13"/>
      <c r="LP1" s="13"/>
      <c r="LQ1" s="13"/>
      <c r="LR1" s="13"/>
      <c r="LS1" s="13"/>
      <c r="LT1" s="13"/>
      <c r="LU1" s="13"/>
      <c r="LV1" s="13"/>
      <c r="LW1" s="13"/>
      <c r="LX1" s="13"/>
      <c r="LY1" s="13"/>
      <c r="LZ1" s="13"/>
      <c r="MA1" s="13"/>
      <c r="MB1" s="13"/>
      <c r="MC1" s="13"/>
      <c r="MD1" s="13"/>
      <c r="ME1" s="13"/>
      <c r="MF1" s="13"/>
      <c r="MG1" s="13"/>
      <c r="MH1" s="13"/>
      <c r="MI1" s="13"/>
      <c r="MJ1" s="13"/>
      <c r="MK1" s="13"/>
      <c r="ML1" s="13"/>
      <c r="MM1" s="13"/>
      <c r="MN1" s="13"/>
      <c r="MO1" s="13"/>
      <c r="MP1" s="13"/>
      <c r="MQ1" s="13"/>
      <c r="MR1" s="13"/>
      <c r="MS1" s="13"/>
      <c r="MT1" s="13"/>
      <c r="MU1" s="13"/>
      <c r="MV1" s="13"/>
      <c r="MW1" s="13"/>
      <c r="MX1" s="13"/>
      <c r="MY1" s="13"/>
      <c r="MZ1" s="13"/>
      <c r="NA1" s="13"/>
      <c r="NB1" s="13"/>
      <c r="NC1" s="13"/>
      <c r="ND1" s="13"/>
      <c r="NE1" s="13"/>
      <c r="NF1" s="13"/>
      <c r="NG1" s="13"/>
      <c r="NH1" s="13"/>
      <c r="NI1" s="13"/>
      <c r="NJ1" s="13"/>
      <c r="NK1" s="13"/>
      <c r="NL1" s="13"/>
      <c r="NM1" s="13"/>
      <c r="NN1" s="13"/>
      <c r="NO1" s="13"/>
      <c r="NP1" s="13"/>
      <c r="NQ1" s="13"/>
      <c r="NR1" s="13"/>
      <c r="NS1" s="13"/>
      <c r="NT1" s="13"/>
      <c r="NU1" s="13"/>
      <c r="NV1" s="13"/>
      <c r="NW1" s="13"/>
      <c r="NX1" s="13"/>
      <c r="NY1" s="13"/>
      <c r="NZ1" s="13"/>
      <c r="OA1" s="13"/>
      <c r="OB1" s="13"/>
      <c r="OC1" s="13"/>
      <c r="OD1" s="13"/>
      <c r="OE1" s="13"/>
      <c r="OF1" s="13"/>
      <c r="OG1" s="13"/>
      <c r="OH1" s="13"/>
      <c r="OI1" s="13"/>
      <c r="OJ1" s="13"/>
      <c r="OK1" s="13"/>
      <c r="OL1" s="13"/>
      <c r="OM1" s="13"/>
      <c r="ON1" s="13"/>
      <c r="OO1" s="13"/>
      <c r="OP1" s="13"/>
      <c r="OQ1" s="13"/>
      <c r="OR1" s="13"/>
      <c r="OS1" s="13"/>
      <c r="OT1" s="13"/>
      <c r="OU1" s="13"/>
      <c r="OV1" s="13"/>
      <c r="OW1" s="13"/>
      <c r="OX1" s="13"/>
      <c r="OY1" s="13"/>
      <c r="OZ1" s="13"/>
      <c r="PA1" s="13"/>
      <c r="PB1" s="13"/>
      <c r="PC1" s="13"/>
      <c r="PD1" s="13"/>
      <c r="PE1" s="13"/>
      <c r="PF1" s="13"/>
      <c r="PG1" s="13"/>
      <c r="PH1" s="13"/>
      <c r="PI1" s="13"/>
      <c r="PJ1" s="13"/>
      <c r="PK1" s="13"/>
      <c r="PL1" s="13"/>
      <c r="PM1" s="13"/>
      <c r="PN1" s="13"/>
      <c r="PO1" s="13"/>
      <c r="PP1" s="13"/>
      <c r="PQ1" s="13"/>
      <c r="PR1" s="13"/>
      <c r="PS1" s="13"/>
      <c r="PT1" s="13"/>
      <c r="PU1" s="13"/>
      <c r="PV1" s="13"/>
      <c r="PW1" s="13"/>
      <c r="PX1" s="13"/>
      <c r="PY1" s="13"/>
      <c r="PZ1" s="13"/>
      <c r="QA1" s="13"/>
      <c r="QB1" s="13"/>
      <c r="QC1" s="13"/>
      <c r="QD1" s="13"/>
      <c r="QE1" s="13"/>
      <c r="QF1" s="13"/>
      <c r="QG1" s="13"/>
      <c r="QH1" s="13"/>
      <c r="QI1" s="13"/>
      <c r="QJ1" s="13"/>
      <c r="QK1" s="13"/>
      <c r="QL1" s="13"/>
      <c r="QM1" s="13"/>
      <c r="QN1" s="13"/>
      <c r="QO1" s="13"/>
      <c r="QP1" s="13"/>
      <c r="QQ1" s="13"/>
      <c r="QR1" s="13"/>
      <c r="QS1" s="13"/>
      <c r="QT1" s="13"/>
      <c r="QU1" s="13"/>
      <c r="QV1" s="13"/>
      <c r="QW1" s="13"/>
      <c r="QX1" s="13"/>
      <c r="QY1" s="13"/>
      <c r="QZ1" s="13"/>
      <c r="RA1" s="13"/>
      <c r="RB1" s="13"/>
      <c r="RC1" s="13"/>
      <c r="RD1" s="13"/>
      <c r="RE1" s="13"/>
      <c r="RF1" s="13"/>
      <c r="RG1" s="13"/>
      <c r="RH1" s="13"/>
      <c r="RI1" s="13"/>
      <c r="RJ1" s="13"/>
      <c r="RK1" s="13"/>
      <c r="RL1" s="13"/>
      <c r="RM1" s="13"/>
      <c r="RN1" s="13"/>
      <c r="RO1" s="13"/>
      <c r="RP1" s="13"/>
      <c r="RQ1" s="13"/>
      <c r="RR1" s="13"/>
      <c r="RS1" s="13"/>
      <c r="RT1" s="13"/>
      <c r="RU1" s="13"/>
      <c r="RV1" s="13"/>
      <c r="RW1" s="13"/>
      <c r="RX1" s="13"/>
      <c r="RY1" s="13"/>
      <c r="RZ1" s="13"/>
      <c r="SA1" s="13"/>
      <c r="SB1" s="13"/>
      <c r="SC1" s="13"/>
      <c r="SD1" s="13"/>
      <c r="SE1" s="13"/>
      <c r="SF1" s="13"/>
      <c r="SG1" s="13"/>
      <c r="SH1" s="13"/>
      <c r="SI1" s="13"/>
      <c r="SJ1" s="13"/>
      <c r="SK1" s="13"/>
      <c r="SL1" s="13"/>
      <c r="SM1" s="13"/>
      <c r="SN1" s="13"/>
      <c r="SO1" s="13"/>
      <c r="SP1" s="13"/>
      <c r="SQ1" s="13"/>
      <c r="SR1" s="13"/>
      <c r="SS1" s="13"/>
      <c r="ST1" s="13"/>
      <c r="SU1" s="13"/>
      <c r="SV1" s="13"/>
      <c r="SW1" s="13"/>
      <c r="SX1" s="13"/>
      <c r="SY1" s="13"/>
      <c r="SZ1" s="13"/>
      <c r="TA1" s="13"/>
      <c r="TB1" s="13"/>
      <c r="TC1" s="13"/>
      <c r="TD1" s="13"/>
      <c r="TE1" s="13"/>
      <c r="TF1" s="13"/>
      <c r="TG1" s="13"/>
      <c r="TH1" s="13"/>
      <c r="TI1" s="13"/>
      <c r="TJ1" s="13"/>
      <c r="TK1" s="13"/>
      <c r="TL1" s="13"/>
      <c r="TM1" s="13"/>
      <c r="TN1" s="13"/>
      <c r="TO1" s="13"/>
      <c r="TP1" s="13"/>
      <c r="TQ1" s="13"/>
      <c r="TR1" s="13"/>
      <c r="TS1" s="13"/>
      <c r="TT1" s="13"/>
      <c r="TU1" s="13"/>
      <c r="TV1" s="13"/>
      <c r="TW1" s="13"/>
      <c r="TX1" s="13"/>
      <c r="TY1" s="13"/>
      <c r="TZ1" s="13"/>
      <c r="UA1" s="13"/>
      <c r="UB1" s="13"/>
      <c r="UC1" s="13"/>
      <c r="UD1" s="13"/>
      <c r="UE1" s="13"/>
      <c r="UF1" s="13"/>
      <c r="UG1" s="13"/>
      <c r="UH1" s="13"/>
      <c r="UI1" s="13"/>
      <c r="UJ1" s="13"/>
      <c r="UK1" s="13"/>
      <c r="UL1" s="13"/>
      <c r="UM1" s="13"/>
      <c r="UN1" s="13"/>
      <c r="UO1" s="13"/>
      <c r="UP1" s="13"/>
      <c r="UQ1" s="13"/>
      <c r="UR1" s="13"/>
      <c r="US1" s="13"/>
      <c r="UT1" s="13"/>
      <c r="UU1" s="13"/>
      <c r="UV1" s="13"/>
      <c r="UW1" s="13"/>
      <c r="UX1" s="13"/>
      <c r="UY1" s="13"/>
      <c r="UZ1" s="13"/>
      <c r="VA1" s="13"/>
      <c r="VB1" s="13"/>
      <c r="VC1" s="13"/>
      <c r="VD1" s="13"/>
      <c r="VE1" s="13"/>
      <c r="VF1" s="13"/>
      <c r="VG1" s="13"/>
      <c r="VH1" s="13"/>
      <c r="VI1" s="13"/>
      <c r="VJ1" s="13"/>
      <c r="VK1" s="13"/>
      <c r="VL1" s="13"/>
      <c r="VM1" s="13"/>
      <c r="VN1" s="13"/>
      <c r="VO1" s="13"/>
      <c r="VP1" s="13"/>
      <c r="VQ1" s="13"/>
      <c r="VR1" s="13"/>
      <c r="VS1" s="13"/>
      <c r="VT1" s="13"/>
      <c r="VU1" s="13"/>
      <c r="VV1" s="13"/>
      <c r="VW1" s="13"/>
      <c r="VX1" s="13"/>
      <c r="VY1" s="13"/>
      <c r="VZ1" s="13"/>
      <c r="WA1" s="13"/>
      <c r="WB1" s="13"/>
      <c r="WC1" s="13"/>
      <c r="WD1" s="13"/>
      <c r="WE1" s="13"/>
      <c r="WF1" s="13"/>
      <c r="WG1" s="13"/>
      <c r="WH1" s="13"/>
      <c r="WI1" s="13"/>
      <c r="WJ1" s="13"/>
      <c r="WK1" s="13"/>
      <c r="WL1" s="13"/>
      <c r="WM1" s="13"/>
      <c r="WN1" s="13"/>
      <c r="WO1" s="13"/>
      <c r="WP1" s="13"/>
      <c r="WQ1" s="13"/>
      <c r="WR1" s="13"/>
      <c r="WS1" s="13"/>
      <c r="WT1" s="13"/>
      <c r="WU1" s="13"/>
      <c r="WV1" s="13"/>
      <c r="WW1" s="13"/>
      <c r="WX1" s="13"/>
      <c r="WY1" s="13"/>
      <c r="WZ1" s="13"/>
      <c r="XA1" s="13"/>
      <c r="XB1" s="13"/>
      <c r="XC1" s="13"/>
      <c r="XD1" s="13"/>
      <c r="XE1" s="13"/>
      <c r="XF1" s="13"/>
      <c r="XG1" s="13"/>
      <c r="XH1" s="13"/>
      <c r="XI1" s="13"/>
      <c r="XJ1" s="13"/>
      <c r="XK1" s="13"/>
      <c r="XL1" s="13"/>
      <c r="XM1" s="13"/>
      <c r="XN1" s="13"/>
      <c r="XO1" s="13"/>
      <c r="XP1" s="13"/>
      <c r="XQ1" s="13"/>
      <c r="XR1" s="13"/>
      <c r="XS1" s="13"/>
      <c r="XT1" s="13"/>
      <c r="XU1" s="13"/>
      <c r="XV1" s="13"/>
      <c r="XW1" s="13"/>
      <c r="XX1" s="13"/>
      <c r="XY1" s="13"/>
      <c r="XZ1" s="13"/>
      <c r="YA1" s="13"/>
      <c r="YB1" s="13"/>
      <c r="YC1" s="13"/>
      <c r="YD1" s="13"/>
      <c r="YE1" s="13"/>
      <c r="YF1" s="13"/>
      <c r="YG1" s="13"/>
      <c r="YH1" s="13"/>
      <c r="YI1" s="13"/>
      <c r="YJ1" s="13"/>
      <c r="YK1" s="13"/>
      <c r="YL1" s="13"/>
      <c r="YM1" s="13"/>
      <c r="YN1" s="13"/>
      <c r="YO1" s="13"/>
      <c r="YP1" s="13"/>
      <c r="YQ1" s="13"/>
      <c r="YR1" s="13"/>
      <c r="YS1" s="13"/>
      <c r="YT1" s="13"/>
      <c r="YU1" s="13"/>
      <c r="YV1" s="13"/>
      <c r="YW1" s="13"/>
      <c r="YX1" s="13"/>
      <c r="YY1" s="13"/>
      <c r="YZ1" s="13"/>
      <c r="ZA1" s="13"/>
      <c r="ZB1" s="13"/>
      <c r="ZC1" s="13"/>
      <c r="ZD1" s="13"/>
      <c r="ZE1" s="13"/>
      <c r="ZF1" s="13"/>
      <c r="ZG1" s="13"/>
      <c r="ZH1" s="13"/>
      <c r="ZI1" s="13"/>
      <c r="ZJ1" s="13"/>
      <c r="ZK1" s="13"/>
      <c r="ZL1" s="13"/>
      <c r="ZM1" s="13"/>
      <c r="ZN1" s="13"/>
      <c r="ZO1" s="13"/>
      <c r="ZP1" s="13"/>
      <c r="ZQ1" s="13"/>
      <c r="ZR1" s="13"/>
      <c r="ZS1" s="13"/>
      <c r="ZT1" s="13"/>
      <c r="ZU1" s="13"/>
      <c r="ZV1" s="13"/>
      <c r="ZW1" s="13"/>
      <c r="ZX1" s="13"/>
      <c r="ZY1" s="13"/>
      <c r="ZZ1" s="13"/>
      <c r="AAA1" s="13"/>
      <c r="AAB1" s="13"/>
      <c r="AAC1" s="13"/>
      <c r="AAD1" s="13"/>
      <c r="AAE1" s="13"/>
      <c r="AAF1" s="13"/>
      <c r="AAG1" s="13"/>
      <c r="AAH1" s="13"/>
      <c r="AAI1" s="13"/>
      <c r="AAJ1" s="13"/>
      <c r="AAK1" s="13"/>
      <c r="AAL1" s="13"/>
      <c r="AAM1" s="13"/>
      <c r="AAN1" s="13"/>
      <c r="AAO1" s="13"/>
      <c r="AAP1" s="13"/>
      <c r="AAQ1" s="13"/>
      <c r="AAR1" s="13"/>
      <c r="AAS1" s="13"/>
      <c r="AAT1" s="13"/>
      <c r="AAU1" s="13"/>
      <c r="AAV1" s="13"/>
      <c r="AAW1" s="13"/>
      <c r="AAX1" s="13"/>
      <c r="AAY1" s="13"/>
      <c r="AAZ1" s="13"/>
      <c r="ABA1" s="13"/>
      <c r="ABB1" s="13"/>
      <c r="ABC1" s="13"/>
      <c r="ABD1" s="13"/>
      <c r="ABE1" s="13"/>
      <c r="ABF1" s="13"/>
      <c r="ABG1" s="13"/>
      <c r="ABH1" s="13"/>
      <c r="ABI1" s="13"/>
      <c r="ABJ1" s="13"/>
      <c r="ABK1" s="13"/>
      <c r="ABL1" s="13"/>
      <c r="ABM1" s="13"/>
      <c r="ABN1" s="13"/>
      <c r="ABO1" s="13"/>
      <c r="ABP1" s="13"/>
      <c r="ABQ1" s="13"/>
      <c r="ABR1" s="13"/>
      <c r="ABS1" s="13"/>
      <c r="ABT1" s="13"/>
      <c r="ABU1" s="13"/>
      <c r="ABV1" s="13"/>
      <c r="ABW1" s="13"/>
      <c r="ABX1" s="13"/>
      <c r="ABY1" s="13"/>
      <c r="ABZ1" s="13"/>
      <c r="ACA1" s="13"/>
      <c r="ACB1" s="13"/>
      <c r="ACC1" s="13"/>
      <c r="ACD1" s="13"/>
      <c r="ACE1" s="13"/>
      <c r="ACF1" s="13"/>
      <c r="ACG1" s="13"/>
      <c r="ACH1" s="13"/>
      <c r="ACI1" s="13"/>
      <c r="ACJ1" s="13"/>
      <c r="ACK1" s="13"/>
      <c r="ACL1" s="13"/>
      <c r="ACM1" s="13"/>
      <c r="ACN1" s="13"/>
      <c r="ACO1" s="13"/>
      <c r="ACP1" s="13"/>
      <c r="ACQ1" s="13"/>
      <c r="ACR1" s="13"/>
      <c r="ACS1" s="13"/>
      <c r="ACT1" s="13"/>
      <c r="ACU1" s="13"/>
      <c r="ACV1" s="13"/>
      <c r="ACW1" s="13"/>
      <c r="ACX1" s="13"/>
      <c r="ACY1" s="13"/>
      <c r="ACZ1" s="13"/>
      <c r="ADA1" s="13"/>
      <c r="ADB1" s="13"/>
      <c r="ADC1" s="13"/>
      <c r="ADD1" s="13"/>
      <c r="ADE1" s="13"/>
      <c r="ADF1" s="13"/>
      <c r="ADG1" s="13"/>
      <c r="ADH1" s="13"/>
      <c r="ADI1" s="13"/>
      <c r="ADJ1" s="13"/>
      <c r="ADK1" s="13"/>
      <c r="ADL1" s="13"/>
      <c r="ADM1" s="13"/>
      <c r="ADN1" s="13"/>
      <c r="ADO1" s="13"/>
      <c r="ADP1" s="13"/>
      <c r="ADQ1" s="13"/>
      <c r="ADR1" s="13"/>
      <c r="ADS1" s="13"/>
      <c r="ADT1" s="13"/>
      <c r="ADU1" s="13"/>
      <c r="ADV1" s="13"/>
      <c r="ADW1" s="13"/>
      <c r="ADX1" s="13"/>
      <c r="ADY1" s="13"/>
      <c r="ADZ1" s="13"/>
      <c r="AEA1" s="13"/>
      <c r="AEB1" s="13"/>
      <c r="AEC1" s="13"/>
      <c r="AED1" s="13"/>
      <c r="AEE1" s="13"/>
      <c r="AEF1" s="13"/>
      <c r="AEG1" s="13"/>
      <c r="AEH1" s="13"/>
      <c r="AEI1" s="13"/>
      <c r="AEJ1" s="13"/>
      <c r="AEK1" s="13"/>
      <c r="AEL1" s="13"/>
      <c r="AEM1" s="13"/>
      <c r="AEN1" s="13"/>
      <c r="AEO1" s="13"/>
      <c r="AEP1" s="13"/>
      <c r="AEQ1" s="13"/>
      <c r="AER1" s="13"/>
      <c r="AES1" s="13"/>
      <c r="AET1" s="13"/>
      <c r="AEU1" s="13"/>
      <c r="AEV1" s="13"/>
      <c r="AEW1" s="13"/>
      <c r="AEX1" s="13"/>
      <c r="AEY1" s="13"/>
      <c r="AEZ1" s="13"/>
      <c r="AFA1" s="13"/>
      <c r="AFB1" s="13"/>
      <c r="AFC1" s="13"/>
      <c r="AFD1" s="13"/>
      <c r="AFE1" s="13"/>
      <c r="AFF1" s="13"/>
      <c r="AFG1" s="13"/>
      <c r="AFH1" s="13"/>
      <c r="AFI1" s="13"/>
      <c r="AFJ1" s="13"/>
      <c r="AFK1" s="13"/>
      <c r="AFL1" s="13"/>
      <c r="AFM1" s="13"/>
      <c r="AFN1" s="13"/>
      <c r="AFO1" s="13"/>
      <c r="AFP1" s="13"/>
      <c r="AFQ1" s="13"/>
      <c r="AFR1" s="13"/>
      <c r="AFS1" s="13"/>
      <c r="AFT1" s="13"/>
      <c r="AFU1" s="13"/>
      <c r="AFV1" s="13"/>
      <c r="AFW1" s="13"/>
      <c r="AFX1" s="13"/>
      <c r="AFY1" s="13"/>
      <c r="AFZ1" s="13"/>
      <c r="AGA1" s="13"/>
      <c r="AGB1" s="13"/>
      <c r="AGC1" s="13"/>
      <c r="AGD1" s="13"/>
      <c r="AGE1" s="13"/>
      <c r="AGF1" s="13"/>
      <c r="AGG1" s="13"/>
      <c r="AGH1" s="13"/>
      <c r="AGI1" s="13"/>
      <c r="AGJ1" s="13"/>
      <c r="AGK1" s="13"/>
      <c r="AGL1" s="13"/>
      <c r="AGM1" s="13"/>
      <c r="AGN1" s="13"/>
      <c r="AGO1" s="13"/>
      <c r="AGP1" s="13"/>
      <c r="AGQ1" s="13"/>
      <c r="AGR1" s="13"/>
      <c r="AGS1" s="13"/>
      <c r="AGT1" s="13"/>
      <c r="AGU1" s="13"/>
      <c r="AGV1" s="13"/>
      <c r="AGW1" s="13"/>
      <c r="AGX1" s="13"/>
      <c r="AGY1" s="13"/>
      <c r="AGZ1" s="13"/>
      <c r="AHA1" s="13"/>
      <c r="AHB1" s="13"/>
      <c r="AHC1" s="13"/>
      <c r="AHD1" s="13"/>
      <c r="AHE1" s="13"/>
      <c r="AHF1" s="13"/>
      <c r="AHG1" s="13"/>
      <c r="AHH1" s="13"/>
      <c r="AHI1" s="13"/>
      <c r="AHJ1" s="13"/>
      <c r="AHK1" s="13"/>
      <c r="AHL1" s="13"/>
      <c r="AHM1" s="13"/>
      <c r="AHN1" s="13"/>
      <c r="AHO1" s="13"/>
      <c r="AHP1" s="13"/>
      <c r="AHQ1" s="13"/>
      <c r="AHR1" s="13"/>
      <c r="AHS1" s="13"/>
      <c r="AHT1" s="13"/>
      <c r="AHU1" s="13"/>
      <c r="AHV1" s="13"/>
      <c r="AHW1" s="13"/>
      <c r="AHX1" s="13"/>
      <c r="AHY1" s="13"/>
      <c r="AHZ1" s="13"/>
      <c r="AIA1" s="13"/>
      <c r="AIB1" s="13"/>
      <c r="AIC1" s="13"/>
      <c r="AID1" s="13"/>
      <c r="AIE1" s="13"/>
      <c r="AIF1" s="13"/>
      <c r="AIG1" s="13"/>
      <c r="AIH1" s="13"/>
      <c r="AII1" s="13"/>
      <c r="AIJ1" s="13"/>
      <c r="AIK1" s="13"/>
      <c r="AIL1" s="13"/>
      <c r="AIM1" s="13"/>
      <c r="AIN1" s="13"/>
      <c r="AIO1" s="13"/>
      <c r="AIP1" s="13"/>
      <c r="AIQ1" s="13"/>
      <c r="AIR1" s="13"/>
      <c r="AIS1" s="13"/>
      <c r="AIT1" s="13"/>
      <c r="AIU1" s="13"/>
      <c r="AIV1" s="13"/>
      <c r="AIW1" s="13"/>
      <c r="AIX1" s="13"/>
      <c r="AIY1" s="13"/>
      <c r="AIZ1" s="13"/>
      <c r="AJA1" s="13"/>
      <c r="AJB1" s="13"/>
      <c r="AJC1" s="13"/>
      <c r="AJD1" s="13"/>
      <c r="AJE1" s="13"/>
      <c r="AJF1" s="13"/>
      <c r="AJG1" s="13"/>
      <c r="AJH1" s="13"/>
      <c r="AJI1" s="13"/>
      <c r="AJJ1" s="13"/>
      <c r="AJK1" s="13"/>
      <c r="AJL1" s="13"/>
      <c r="AJM1" s="13"/>
      <c r="AJN1" s="13"/>
      <c r="AJO1" s="13"/>
      <c r="AJP1" s="13"/>
      <c r="AJQ1" s="13"/>
      <c r="AJR1" s="13"/>
      <c r="AJS1" s="13"/>
      <c r="AJT1" s="13"/>
      <c r="AJU1" s="13"/>
      <c r="AJV1" s="13"/>
      <c r="AJW1" s="13"/>
      <c r="AJX1" s="13"/>
      <c r="AJY1" s="13"/>
      <c r="AJZ1" s="13"/>
      <c r="AKA1" s="13"/>
      <c r="AKB1" s="13"/>
      <c r="AKC1" s="13"/>
      <c r="AKD1" s="13"/>
      <c r="AKE1" s="13"/>
      <c r="AKF1" s="13"/>
      <c r="AKG1" s="13"/>
      <c r="AKH1" s="13"/>
      <c r="AKI1" s="13"/>
      <c r="AKJ1" s="13"/>
      <c r="AKK1" s="13"/>
      <c r="AKL1" s="13"/>
      <c r="AKM1" s="13"/>
      <c r="AKN1" s="13"/>
      <c r="AKO1" s="13"/>
      <c r="AKP1" s="13"/>
      <c r="AKQ1" s="13"/>
      <c r="AKR1" s="13"/>
      <c r="AKS1" s="13"/>
      <c r="AKT1" s="13"/>
      <c r="AKU1" s="13"/>
      <c r="AKV1" s="13"/>
      <c r="AKW1" s="13"/>
      <c r="AKX1" s="13"/>
      <c r="AKY1" s="13"/>
      <c r="AKZ1" s="13"/>
      <c r="ALA1" s="13"/>
      <c r="ALB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c r="AMB1" s="13"/>
      <c r="AMC1" s="13"/>
      <c r="AMD1" s="13"/>
      <c r="AME1" s="13"/>
      <c r="AMF1" s="13"/>
      <c r="AMG1" s="13"/>
      <c r="AMH1" s="13"/>
      <c r="AMI1" s="13"/>
      <c r="AMJ1" s="13"/>
    </row>
    <row r="2" spans="1:1024" ht="26.25" customHeight="1">
      <c r="A2" s="6"/>
      <c r="B2" s="6"/>
      <c r="C2" s="6"/>
      <c r="D2" s="6"/>
      <c r="E2" s="6"/>
      <c r="F2" s="6"/>
      <c r="G2" s="6"/>
      <c r="I2" s="6"/>
      <c r="J2" s="6"/>
      <c r="L2" s="6"/>
      <c r="M2" s="6"/>
    </row>
    <row r="3" spans="1:1024" ht="71.25" customHeight="1">
      <c r="A3" s="235" t="s">
        <v>20</v>
      </c>
      <c r="B3" s="235" t="s">
        <v>363</v>
      </c>
      <c r="C3" s="235" t="s">
        <v>364</v>
      </c>
      <c r="D3" s="235" t="s">
        <v>365</v>
      </c>
      <c r="E3" s="235" t="s">
        <v>366</v>
      </c>
      <c r="F3" s="235" t="s">
        <v>367</v>
      </c>
      <c r="G3" s="236" t="s">
        <v>368</v>
      </c>
      <c r="H3" s="235" t="s">
        <v>369</v>
      </c>
      <c r="I3" s="235" t="s">
        <v>370</v>
      </c>
      <c r="J3" s="235" t="s">
        <v>371</v>
      </c>
      <c r="K3" s="235" t="s">
        <v>372</v>
      </c>
      <c r="L3" s="235" t="s">
        <v>373</v>
      </c>
      <c r="M3" s="235" t="s">
        <v>374</v>
      </c>
      <c r="N3" s="235" t="s">
        <v>375</v>
      </c>
      <c r="O3" s="235" t="s">
        <v>376</v>
      </c>
      <c r="P3" s="247" t="s">
        <v>377</v>
      </c>
      <c r="Q3" s="247"/>
      <c r="R3" s="245" t="s">
        <v>378</v>
      </c>
    </row>
    <row r="4" spans="1:1024" ht="25.5" customHeight="1">
      <c r="A4" s="236"/>
      <c r="B4" s="236"/>
      <c r="C4" s="236"/>
      <c r="D4" s="236"/>
      <c r="E4" s="236"/>
      <c r="F4" s="236"/>
      <c r="G4" s="243"/>
      <c r="H4" s="236"/>
      <c r="I4" s="236"/>
      <c r="J4" s="236"/>
      <c r="K4" s="236"/>
      <c r="L4" s="236"/>
      <c r="M4" s="236"/>
      <c r="N4" s="236"/>
      <c r="O4" s="236"/>
      <c r="P4" s="16" t="s">
        <v>20</v>
      </c>
      <c r="Q4" s="17" t="s">
        <v>379</v>
      </c>
      <c r="R4" s="246"/>
    </row>
    <row r="5" spans="1:1024" ht="57" customHeight="1">
      <c r="A5" s="215">
        <v>1</v>
      </c>
      <c r="B5" s="11" t="s">
        <v>159</v>
      </c>
      <c r="C5" s="216" t="s">
        <v>380</v>
      </c>
      <c r="D5" s="244" t="s">
        <v>381</v>
      </c>
      <c r="E5" s="244" t="s">
        <v>382</v>
      </c>
      <c r="F5" s="19" t="s">
        <v>383</v>
      </c>
      <c r="G5" s="19" t="s">
        <v>384</v>
      </c>
      <c r="H5" s="215" t="s">
        <v>385</v>
      </c>
      <c r="I5" s="215" t="s">
        <v>386</v>
      </c>
      <c r="J5" s="215" t="s">
        <v>119</v>
      </c>
      <c r="K5" s="215" t="s">
        <v>387</v>
      </c>
      <c r="L5" s="215" t="s">
        <v>388</v>
      </c>
      <c r="M5" s="215" t="s">
        <v>389</v>
      </c>
      <c r="N5" s="215" t="s">
        <v>390</v>
      </c>
      <c r="O5" s="11">
        <v>626933.99999999988</v>
      </c>
      <c r="P5" s="237">
        <v>7</v>
      </c>
      <c r="Q5" s="244" t="s">
        <v>192</v>
      </c>
      <c r="R5" s="244" t="s">
        <v>391</v>
      </c>
    </row>
    <row r="6" spans="1:1024" ht="60.75" customHeight="1">
      <c r="A6" s="215">
        <v>2</v>
      </c>
      <c r="B6" s="11" t="s">
        <v>159</v>
      </c>
      <c r="C6" s="216" t="s">
        <v>392</v>
      </c>
      <c r="D6" s="244"/>
      <c r="E6" s="244"/>
      <c r="F6" s="19" t="s">
        <v>383</v>
      </c>
      <c r="G6" s="19" t="s">
        <v>384</v>
      </c>
      <c r="H6" s="215" t="s">
        <v>385</v>
      </c>
      <c r="I6" s="215" t="s">
        <v>393</v>
      </c>
      <c r="J6" s="215" t="s">
        <v>119</v>
      </c>
      <c r="K6" s="215" t="s">
        <v>387</v>
      </c>
      <c r="L6" s="215" t="s">
        <v>388</v>
      </c>
      <c r="M6" s="215" t="s">
        <v>389</v>
      </c>
      <c r="N6" s="215" t="s">
        <v>390</v>
      </c>
      <c r="O6" s="11">
        <v>425630.52</v>
      </c>
      <c r="P6" s="237"/>
      <c r="Q6" s="244"/>
      <c r="R6" s="244"/>
    </row>
    <row r="7" spans="1:1024" ht="127.5">
      <c r="A7" s="215">
        <v>3</v>
      </c>
      <c r="B7" s="11" t="s">
        <v>159</v>
      </c>
      <c r="C7" s="216" t="s">
        <v>394</v>
      </c>
      <c r="D7" s="216" t="s">
        <v>395</v>
      </c>
      <c r="E7" s="216" t="s">
        <v>396</v>
      </c>
      <c r="F7" s="19" t="s">
        <v>397</v>
      </c>
      <c r="G7" s="19" t="s">
        <v>398</v>
      </c>
      <c r="H7" s="215" t="s">
        <v>399</v>
      </c>
      <c r="I7" s="215" t="s">
        <v>393</v>
      </c>
      <c r="J7" s="215" t="s">
        <v>119</v>
      </c>
      <c r="K7" s="215" t="s">
        <v>387</v>
      </c>
      <c r="L7" s="215" t="s">
        <v>388</v>
      </c>
      <c r="M7" s="215" t="s">
        <v>389</v>
      </c>
      <c r="N7" s="215" t="s">
        <v>390</v>
      </c>
      <c r="O7" s="11">
        <v>120000</v>
      </c>
      <c r="P7" s="215">
        <v>10</v>
      </c>
      <c r="Q7" s="216" t="s">
        <v>400</v>
      </c>
      <c r="R7" s="216" t="s">
        <v>391</v>
      </c>
    </row>
    <row r="8" spans="1:1024" ht="127.5">
      <c r="A8" s="215">
        <v>4</v>
      </c>
      <c r="B8" s="11" t="s">
        <v>159</v>
      </c>
      <c r="C8" s="216" t="s">
        <v>401</v>
      </c>
      <c r="D8" s="216" t="s">
        <v>402</v>
      </c>
      <c r="E8" s="216" t="s">
        <v>403</v>
      </c>
      <c r="F8" s="19" t="s">
        <v>397</v>
      </c>
      <c r="G8" s="19" t="s">
        <v>398</v>
      </c>
      <c r="H8" s="216" t="s">
        <v>404</v>
      </c>
      <c r="I8" s="215" t="s">
        <v>393</v>
      </c>
      <c r="J8" s="215" t="s">
        <v>119</v>
      </c>
      <c r="K8" s="215" t="s">
        <v>387</v>
      </c>
      <c r="L8" s="215" t="s">
        <v>388</v>
      </c>
      <c r="M8" s="215" t="s">
        <v>389</v>
      </c>
      <c r="N8" s="215" t="s">
        <v>390</v>
      </c>
      <c r="O8" s="11">
        <v>120000</v>
      </c>
      <c r="P8" s="215">
        <v>10</v>
      </c>
      <c r="Q8" s="216" t="s">
        <v>400</v>
      </c>
      <c r="R8" s="216" t="s">
        <v>391</v>
      </c>
    </row>
    <row r="9" spans="1:1024" ht="145.5" customHeight="1">
      <c r="A9" s="215">
        <v>5</v>
      </c>
      <c r="B9" s="11" t="s">
        <v>405</v>
      </c>
      <c r="C9" s="216" t="s">
        <v>406</v>
      </c>
      <c r="D9" s="216" t="s">
        <v>407</v>
      </c>
      <c r="E9" s="216" t="s">
        <v>408</v>
      </c>
      <c r="F9" s="19" t="s">
        <v>397</v>
      </c>
      <c r="G9" s="19" t="s">
        <v>409</v>
      </c>
      <c r="H9" s="215" t="s">
        <v>410</v>
      </c>
      <c r="I9" s="215" t="s">
        <v>393</v>
      </c>
      <c r="J9" s="215" t="s">
        <v>316</v>
      </c>
      <c r="K9" s="215" t="s">
        <v>316</v>
      </c>
      <c r="L9" s="215" t="s">
        <v>388</v>
      </c>
      <c r="M9" s="215" t="s">
        <v>389</v>
      </c>
      <c r="N9" s="215" t="s">
        <v>390</v>
      </c>
      <c r="O9" s="11">
        <v>1587686.1</v>
      </c>
      <c r="P9" s="215">
        <v>96</v>
      </c>
      <c r="Q9" s="216" t="s">
        <v>41</v>
      </c>
      <c r="R9" s="216" t="s">
        <v>391</v>
      </c>
    </row>
    <row r="10" spans="1:1024" s="3" customFormat="1" ht="127.5">
      <c r="A10" s="215">
        <v>6</v>
      </c>
      <c r="B10" s="11" t="s">
        <v>159</v>
      </c>
      <c r="C10" s="216" t="s">
        <v>411</v>
      </c>
      <c r="D10" s="216" t="s">
        <v>412</v>
      </c>
      <c r="E10" s="216" t="s">
        <v>413</v>
      </c>
      <c r="F10" s="19" t="s">
        <v>414</v>
      </c>
      <c r="G10" s="19" t="s">
        <v>415</v>
      </c>
      <c r="H10" s="215" t="s">
        <v>416</v>
      </c>
      <c r="I10" s="216" t="s">
        <v>393</v>
      </c>
      <c r="J10" s="215" t="s">
        <v>119</v>
      </c>
      <c r="K10" s="215" t="s">
        <v>387</v>
      </c>
      <c r="L10" s="215" t="s">
        <v>388</v>
      </c>
      <c r="M10" s="215" t="s">
        <v>389</v>
      </c>
      <c r="N10" s="215" t="s">
        <v>390</v>
      </c>
      <c r="O10" s="11">
        <v>94668</v>
      </c>
      <c r="P10" s="215">
        <v>37</v>
      </c>
      <c r="Q10" s="216" t="s">
        <v>168</v>
      </c>
      <c r="R10" s="216" t="s">
        <v>391</v>
      </c>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row>
    <row r="11" spans="1:1024" s="3" customFormat="1" ht="127.5">
      <c r="A11" s="215">
        <v>7</v>
      </c>
      <c r="B11" s="11" t="s">
        <v>159</v>
      </c>
      <c r="C11" s="216" t="s">
        <v>417</v>
      </c>
      <c r="D11" s="216" t="s">
        <v>418</v>
      </c>
      <c r="E11" s="216" t="s">
        <v>419</v>
      </c>
      <c r="F11" s="19" t="s">
        <v>414</v>
      </c>
      <c r="G11" s="19" t="s">
        <v>415</v>
      </c>
      <c r="H11" s="215" t="s">
        <v>420</v>
      </c>
      <c r="I11" s="215" t="s">
        <v>386</v>
      </c>
      <c r="J11" s="215" t="s">
        <v>119</v>
      </c>
      <c r="K11" s="215" t="s">
        <v>387</v>
      </c>
      <c r="L11" s="215" t="s">
        <v>388</v>
      </c>
      <c r="M11" s="215" t="s">
        <v>389</v>
      </c>
      <c r="N11" s="215" t="s">
        <v>390</v>
      </c>
      <c r="O11" s="11">
        <v>113040</v>
      </c>
      <c r="P11" s="215">
        <v>37</v>
      </c>
      <c r="Q11" s="216" t="s">
        <v>168</v>
      </c>
      <c r="R11" s="216" t="s">
        <v>391</v>
      </c>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row>
    <row r="12" spans="1:1024" s="3" customFormat="1" ht="127.5">
      <c r="A12" s="215">
        <v>8</v>
      </c>
      <c r="B12" s="11" t="s">
        <v>159</v>
      </c>
      <c r="C12" s="216" t="s">
        <v>421</v>
      </c>
      <c r="D12" s="216" t="s">
        <v>418</v>
      </c>
      <c r="E12" s="216" t="s">
        <v>419</v>
      </c>
      <c r="F12" s="19" t="s">
        <v>414</v>
      </c>
      <c r="G12" s="19" t="s">
        <v>415</v>
      </c>
      <c r="H12" s="215" t="s">
        <v>420</v>
      </c>
      <c r="I12" s="215" t="s">
        <v>386</v>
      </c>
      <c r="J12" s="215" t="s">
        <v>119</v>
      </c>
      <c r="K12" s="215" t="s">
        <v>387</v>
      </c>
      <c r="L12" s="215" t="s">
        <v>388</v>
      </c>
      <c r="M12" s="215" t="s">
        <v>389</v>
      </c>
      <c r="N12" s="215" t="s">
        <v>390</v>
      </c>
      <c r="O12" s="11">
        <v>212577</v>
      </c>
      <c r="P12" s="215">
        <v>37</v>
      </c>
      <c r="Q12" s="216" t="s">
        <v>168</v>
      </c>
      <c r="R12" s="216" t="s">
        <v>391</v>
      </c>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row>
    <row r="13" spans="1:1024" ht="127.5">
      <c r="A13" s="215">
        <v>9</v>
      </c>
      <c r="B13" s="11" t="s">
        <v>159</v>
      </c>
      <c r="C13" s="216" t="s">
        <v>422</v>
      </c>
      <c r="D13" s="216" t="s">
        <v>423</v>
      </c>
      <c r="E13" s="216" t="s">
        <v>424</v>
      </c>
      <c r="F13" s="19" t="s">
        <v>425</v>
      </c>
      <c r="G13" s="19" t="s">
        <v>426</v>
      </c>
      <c r="H13" s="215" t="s">
        <v>427</v>
      </c>
      <c r="I13" s="215" t="s">
        <v>393</v>
      </c>
      <c r="J13" s="215" t="s">
        <v>119</v>
      </c>
      <c r="K13" s="215" t="s">
        <v>269</v>
      </c>
      <c r="L13" s="215" t="s">
        <v>388</v>
      </c>
      <c r="M13" s="215" t="s">
        <v>389</v>
      </c>
      <c r="N13" s="215" t="s">
        <v>390</v>
      </c>
      <c r="O13" s="11">
        <v>385477.01</v>
      </c>
      <c r="P13" s="215">
        <v>43</v>
      </c>
      <c r="Q13" s="216" t="s">
        <v>428</v>
      </c>
      <c r="R13" s="216" t="s">
        <v>391</v>
      </c>
    </row>
    <row r="14" spans="1:1024" ht="127.5">
      <c r="A14" s="215">
        <v>10</v>
      </c>
      <c r="B14" s="11" t="s">
        <v>405</v>
      </c>
      <c r="C14" s="216" t="s">
        <v>429</v>
      </c>
      <c r="D14" s="216" t="s">
        <v>430</v>
      </c>
      <c r="E14" s="216" t="s">
        <v>431</v>
      </c>
      <c r="F14" s="19" t="s">
        <v>432</v>
      </c>
      <c r="G14" s="19" t="s">
        <v>414</v>
      </c>
      <c r="H14" s="215" t="s">
        <v>433</v>
      </c>
      <c r="I14" s="215" t="s">
        <v>393</v>
      </c>
      <c r="J14" s="215" t="s">
        <v>316</v>
      </c>
      <c r="K14" s="215" t="s">
        <v>323</v>
      </c>
      <c r="L14" s="215" t="s">
        <v>388</v>
      </c>
      <c r="M14" s="215" t="s">
        <v>389</v>
      </c>
      <c r="N14" s="215" t="s">
        <v>390</v>
      </c>
      <c r="O14" s="133" t="s">
        <v>434</v>
      </c>
      <c r="P14" s="215">
        <v>104</v>
      </c>
      <c r="Q14" s="216" t="s">
        <v>258</v>
      </c>
      <c r="R14" s="216" t="s">
        <v>391</v>
      </c>
    </row>
    <row r="15" spans="1:1024" ht="145.5" customHeight="1">
      <c r="A15" s="215">
        <v>11</v>
      </c>
      <c r="B15" s="11" t="s">
        <v>405</v>
      </c>
      <c r="C15" s="216" t="s">
        <v>435</v>
      </c>
      <c r="D15" s="216" t="s">
        <v>436</v>
      </c>
      <c r="E15" s="216" t="s">
        <v>437</v>
      </c>
      <c r="F15" s="19" t="s">
        <v>426</v>
      </c>
      <c r="G15" s="19" t="s">
        <v>438</v>
      </c>
      <c r="H15" s="215" t="s">
        <v>439</v>
      </c>
      <c r="I15" s="215" t="s">
        <v>393</v>
      </c>
      <c r="J15" s="215" t="s">
        <v>316</v>
      </c>
      <c r="K15" s="215" t="s">
        <v>316</v>
      </c>
      <c r="L15" s="215" t="s">
        <v>388</v>
      </c>
      <c r="M15" s="215" t="s">
        <v>389</v>
      </c>
      <c r="N15" s="215" t="s">
        <v>390</v>
      </c>
      <c r="O15" s="11">
        <v>100000</v>
      </c>
      <c r="P15" s="215">
        <v>104</v>
      </c>
      <c r="Q15" s="216" t="s">
        <v>258</v>
      </c>
      <c r="R15" s="216" t="s">
        <v>391</v>
      </c>
    </row>
    <row r="16" spans="1:1024" ht="127.5">
      <c r="A16" s="215">
        <v>12</v>
      </c>
      <c r="B16" s="11" t="s">
        <v>159</v>
      </c>
      <c r="C16" s="216" t="s">
        <v>440</v>
      </c>
      <c r="D16" s="216" t="s">
        <v>441</v>
      </c>
      <c r="E16" s="216" t="s">
        <v>442</v>
      </c>
      <c r="F16" s="19" t="s">
        <v>397</v>
      </c>
      <c r="G16" s="19" t="s">
        <v>409</v>
      </c>
      <c r="H16" s="215" t="s">
        <v>443</v>
      </c>
      <c r="I16" s="215" t="s">
        <v>393</v>
      </c>
      <c r="J16" s="215" t="s">
        <v>119</v>
      </c>
      <c r="K16" s="215" t="s">
        <v>387</v>
      </c>
      <c r="L16" s="215" t="s">
        <v>388</v>
      </c>
      <c r="M16" s="215" t="s">
        <v>389</v>
      </c>
      <c r="N16" s="215" t="s">
        <v>390</v>
      </c>
      <c r="O16" s="11">
        <v>179515.68</v>
      </c>
      <c r="P16" s="215">
        <v>11</v>
      </c>
      <c r="Q16" s="216" t="s">
        <v>124</v>
      </c>
      <c r="R16" s="216" t="s">
        <v>391</v>
      </c>
    </row>
    <row r="17" spans="1:18" ht="127.5">
      <c r="A17" s="215">
        <v>13</v>
      </c>
      <c r="B17" s="11" t="s">
        <v>134</v>
      </c>
      <c r="C17" s="216" t="s">
        <v>444</v>
      </c>
      <c r="D17" s="216" t="s">
        <v>445</v>
      </c>
      <c r="E17" s="134" t="s">
        <v>446</v>
      </c>
      <c r="F17" s="135">
        <v>44256</v>
      </c>
      <c r="G17" s="19" t="s">
        <v>447</v>
      </c>
      <c r="H17" s="215" t="s">
        <v>448</v>
      </c>
      <c r="I17" s="215" t="s">
        <v>393</v>
      </c>
      <c r="J17" s="215" t="s">
        <v>119</v>
      </c>
      <c r="K17" s="215" t="s">
        <v>114</v>
      </c>
      <c r="L17" s="215" t="s">
        <v>388</v>
      </c>
      <c r="M17" s="215" t="s">
        <v>389</v>
      </c>
      <c r="N17" s="215" t="s">
        <v>390</v>
      </c>
      <c r="O17" s="11">
        <v>1127307.3600000001</v>
      </c>
      <c r="P17" s="215">
        <v>105</v>
      </c>
      <c r="Q17" s="216" t="s">
        <v>261</v>
      </c>
      <c r="R17" s="216" t="s">
        <v>391</v>
      </c>
    </row>
    <row r="18" spans="1:18" ht="145.5" customHeight="1">
      <c r="A18" s="215">
        <v>14</v>
      </c>
      <c r="B18" s="11" t="s">
        <v>159</v>
      </c>
      <c r="C18" s="216" t="s">
        <v>449</v>
      </c>
      <c r="D18" s="216" t="s">
        <v>450</v>
      </c>
      <c r="E18" s="134" t="s">
        <v>451</v>
      </c>
      <c r="F18" s="135">
        <v>44256</v>
      </c>
      <c r="G18" s="19" t="s">
        <v>447</v>
      </c>
      <c r="H18" s="215" t="s">
        <v>452</v>
      </c>
      <c r="I18" s="215" t="s">
        <v>393</v>
      </c>
      <c r="J18" s="215" t="s">
        <v>119</v>
      </c>
      <c r="K18" s="215" t="s">
        <v>119</v>
      </c>
      <c r="L18" s="215" t="s">
        <v>388</v>
      </c>
      <c r="M18" s="215" t="s">
        <v>389</v>
      </c>
      <c r="N18" s="215" t="s">
        <v>390</v>
      </c>
      <c r="O18" s="11">
        <v>2527808.89</v>
      </c>
      <c r="P18" s="215">
        <v>106</v>
      </c>
      <c r="Q18" s="216" t="s">
        <v>264</v>
      </c>
      <c r="R18" s="216" t="s">
        <v>391</v>
      </c>
    </row>
    <row r="19" spans="1:18" ht="65.25" customHeight="1">
      <c r="A19" s="215">
        <v>15</v>
      </c>
      <c r="B19" s="11" t="s">
        <v>453</v>
      </c>
      <c r="C19" s="216" t="s">
        <v>454</v>
      </c>
      <c r="D19" s="216" t="s">
        <v>455</v>
      </c>
      <c r="E19" s="216" t="s">
        <v>456</v>
      </c>
      <c r="F19" s="19" t="s">
        <v>426</v>
      </c>
      <c r="G19" s="19" t="s">
        <v>457</v>
      </c>
      <c r="H19" s="215" t="s">
        <v>458</v>
      </c>
      <c r="I19" s="215" t="s">
        <v>393</v>
      </c>
      <c r="J19" s="215" t="s">
        <v>104</v>
      </c>
      <c r="K19" s="215" t="s">
        <v>104</v>
      </c>
      <c r="L19" s="215" t="s">
        <v>388</v>
      </c>
      <c r="M19" s="215" t="s">
        <v>389</v>
      </c>
      <c r="N19" s="215" t="s">
        <v>390</v>
      </c>
      <c r="O19" s="11">
        <v>690737.28</v>
      </c>
      <c r="P19" s="215">
        <v>102</v>
      </c>
      <c r="Q19" s="216" t="s">
        <v>254</v>
      </c>
      <c r="R19" s="216" t="s">
        <v>459</v>
      </c>
    </row>
    <row r="20" spans="1:18" ht="126.75" customHeight="1">
      <c r="A20" s="215">
        <v>16</v>
      </c>
      <c r="B20" s="11" t="s">
        <v>159</v>
      </c>
      <c r="C20" s="216" t="s">
        <v>460</v>
      </c>
      <c r="D20" s="216" t="s">
        <v>461</v>
      </c>
      <c r="E20" s="216" t="s">
        <v>462</v>
      </c>
      <c r="F20" s="19" t="s">
        <v>414</v>
      </c>
      <c r="G20" s="19" t="s">
        <v>463</v>
      </c>
      <c r="H20" s="215" t="s">
        <v>464</v>
      </c>
      <c r="I20" s="215" t="s">
        <v>393</v>
      </c>
      <c r="J20" s="215" t="s">
        <v>119</v>
      </c>
      <c r="K20" s="215" t="s">
        <v>387</v>
      </c>
      <c r="L20" s="215" t="s">
        <v>465</v>
      </c>
      <c r="M20" s="215" t="s">
        <v>389</v>
      </c>
      <c r="N20" s="215" t="s">
        <v>390</v>
      </c>
      <c r="O20" s="11">
        <v>21180</v>
      </c>
      <c r="P20" s="215">
        <v>40</v>
      </c>
      <c r="Q20" s="216" t="s">
        <v>171</v>
      </c>
      <c r="R20" s="216" t="s">
        <v>391</v>
      </c>
    </row>
    <row r="21" spans="1:18" ht="127.5">
      <c r="A21" s="215">
        <v>17</v>
      </c>
      <c r="B21" s="11" t="s">
        <v>134</v>
      </c>
      <c r="C21" s="244" t="s">
        <v>466</v>
      </c>
      <c r="D21" s="244" t="s">
        <v>467</v>
      </c>
      <c r="E21" s="244" t="s">
        <v>468</v>
      </c>
      <c r="F21" s="19" t="s">
        <v>469</v>
      </c>
      <c r="G21" s="19" t="s">
        <v>470</v>
      </c>
      <c r="H21" s="237" t="s">
        <v>471</v>
      </c>
      <c r="I21" s="215" t="s">
        <v>393</v>
      </c>
      <c r="J21" s="215" t="s">
        <v>119</v>
      </c>
      <c r="K21" s="215" t="s">
        <v>114</v>
      </c>
      <c r="L21" s="215" t="s">
        <v>388</v>
      </c>
      <c r="M21" s="215" t="s">
        <v>389</v>
      </c>
      <c r="N21" s="215" t="s">
        <v>472</v>
      </c>
      <c r="O21" s="11">
        <v>184767.2</v>
      </c>
      <c r="P21" s="215">
        <v>127</v>
      </c>
      <c r="Q21" s="216" t="s">
        <v>304</v>
      </c>
      <c r="R21" s="216" t="s">
        <v>391</v>
      </c>
    </row>
    <row r="22" spans="1:18" ht="127.5">
      <c r="A22" s="215">
        <v>18</v>
      </c>
      <c r="B22" s="11" t="s">
        <v>134</v>
      </c>
      <c r="C22" s="244"/>
      <c r="D22" s="244"/>
      <c r="E22" s="244"/>
      <c r="F22" s="19" t="s">
        <v>469</v>
      </c>
      <c r="G22" s="19" t="s">
        <v>470</v>
      </c>
      <c r="H22" s="237"/>
      <c r="I22" s="215" t="s">
        <v>473</v>
      </c>
      <c r="J22" s="215" t="s">
        <v>119</v>
      </c>
      <c r="K22" s="215" t="s">
        <v>114</v>
      </c>
      <c r="L22" s="215" t="s">
        <v>388</v>
      </c>
      <c r="M22" s="215" t="s">
        <v>389</v>
      </c>
      <c r="N22" s="215" t="s">
        <v>472</v>
      </c>
      <c r="O22" s="11">
        <v>993917.8</v>
      </c>
      <c r="P22" s="215">
        <v>127</v>
      </c>
      <c r="Q22" s="216" t="s">
        <v>304</v>
      </c>
      <c r="R22" s="216" t="s">
        <v>391</v>
      </c>
    </row>
    <row r="23" spans="1:18" ht="81.75" customHeight="1">
      <c r="A23" s="215">
        <v>19</v>
      </c>
      <c r="B23" s="11" t="s">
        <v>159</v>
      </c>
      <c r="C23" s="216" t="s">
        <v>474</v>
      </c>
      <c r="D23" s="216" t="s">
        <v>475</v>
      </c>
      <c r="E23" s="216" t="s">
        <v>476</v>
      </c>
      <c r="F23" s="19" t="s">
        <v>425</v>
      </c>
      <c r="G23" s="19" t="s">
        <v>426</v>
      </c>
      <c r="H23" s="216" t="s">
        <v>477</v>
      </c>
      <c r="I23" s="215" t="s">
        <v>473</v>
      </c>
      <c r="J23" s="215" t="s">
        <v>119</v>
      </c>
      <c r="K23" s="215" t="s">
        <v>387</v>
      </c>
      <c r="L23" s="215" t="s">
        <v>388</v>
      </c>
      <c r="M23" s="215" t="s">
        <v>389</v>
      </c>
      <c r="N23" s="215" t="s">
        <v>390</v>
      </c>
      <c r="O23" s="11">
        <v>187489</v>
      </c>
      <c r="P23" s="215">
        <v>46</v>
      </c>
      <c r="Q23" s="216" t="s">
        <v>478</v>
      </c>
      <c r="R23" s="216" t="s">
        <v>479</v>
      </c>
    </row>
    <row r="24" spans="1:18" ht="81.75" customHeight="1">
      <c r="A24" s="215">
        <v>20</v>
      </c>
      <c r="B24" s="11" t="s">
        <v>159</v>
      </c>
      <c r="C24" s="216" t="s">
        <v>480</v>
      </c>
      <c r="D24" s="216" t="s">
        <v>475</v>
      </c>
      <c r="E24" s="216" t="s">
        <v>481</v>
      </c>
      <c r="F24" s="19" t="s">
        <v>463</v>
      </c>
      <c r="G24" s="19" t="s">
        <v>409</v>
      </c>
      <c r="H24" s="216" t="s">
        <v>482</v>
      </c>
      <c r="I24" s="215" t="s">
        <v>473</v>
      </c>
      <c r="J24" s="215" t="s">
        <v>119</v>
      </c>
      <c r="K24" s="215" t="s">
        <v>387</v>
      </c>
      <c r="L24" s="215" t="s">
        <v>388</v>
      </c>
      <c r="M24" s="215" t="s">
        <v>389</v>
      </c>
      <c r="N24" s="215" t="s">
        <v>390</v>
      </c>
      <c r="O24" s="11">
        <v>1100000</v>
      </c>
      <c r="P24" s="215">
        <v>46</v>
      </c>
      <c r="Q24" s="216" t="s">
        <v>478</v>
      </c>
      <c r="R24" s="216" t="s">
        <v>479</v>
      </c>
    </row>
    <row r="25" spans="1:18" ht="81.75" customHeight="1">
      <c r="A25" s="215">
        <v>21</v>
      </c>
      <c r="B25" s="11" t="s">
        <v>159</v>
      </c>
      <c r="C25" s="216" t="s">
        <v>483</v>
      </c>
      <c r="D25" s="216" t="s">
        <v>484</v>
      </c>
      <c r="E25" s="216" t="s">
        <v>485</v>
      </c>
      <c r="F25" s="19" t="s">
        <v>469</v>
      </c>
      <c r="G25" s="19" t="s">
        <v>414</v>
      </c>
      <c r="H25" s="215" t="s">
        <v>486</v>
      </c>
      <c r="I25" s="215" t="s">
        <v>393</v>
      </c>
      <c r="J25" s="215" t="s">
        <v>119</v>
      </c>
      <c r="K25" s="215" t="s">
        <v>269</v>
      </c>
      <c r="L25" s="215" t="s">
        <v>388</v>
      </c>
      <c r="M25" s="215" t="s">
        <v>389</v>
      </c>
      <c r="N25" s="215" t="s">
        <v>390</v>
      </c>
      <c r="O25" s="11">
        <v>34950</v>
      </c>
      <c r="P25" s="215">
        <v>46</v>
      </c>
      <c r="Q25" s="216" t="s">
        <v>478</v>
      </c>
      <c r="R25" s="216" t="s">
        <v>479</v>
      </c>
    </row>
    <row r="26" spans="1:18" ht="81.75" customHeight="1">
      <c r="A26" s="215">
        <v>22</v>
      </c>
      <c r="B26" s="11" t="s">
        <v>159</v>
      </c>
      <c r="C26" s="216" t="s">
        <v>487</v>
      </c>
      <c r="D26" s="216" t="s">
        <v>488</v>
      </c>
      <c r="E26" s="216" t="s">
        <v>489</v>
      </c>
      <c r="F26" s="19" t="s">
        <v>490</v>
      </c>
      <c r="G26" s="19" t="s">
        <v>491</v>
      </c>
      <c r="H26" s="215" t="s">
        <v>492</v>
      </c>
      <c r="I26" s="215" t="s">
        <v>393</v>
      </c>
      <c r="J26" s="215" t="s">
        <v>119</v>
      </c>
      <c r="K26" s="215" t="s">
        <v>387</v>
      </c>
      <c r="L26" s="215" t="s">
        <v>388</v>
      </c>
      <c r="M26" s="215" t="s">
        <v>389</v>
      </c>
      <c r="N26" s="215" t="s">
        <v>390</v>
      </c>
      <c r="O26" s="11">
        <v>44293.2</v>
      </c>
      <c r="P26" s="215">
        <v>11</v>
      </c>
      <c r="Q26" s="216" t="s">
        <v>124</v>
      </c>
      <c r="R26" s="216" t="s">
        <v>391</v>
      </c>
    </row>
    <row r="27" spans="1:18" ht="105" customHeight="1">
      <c r="A27" s="215">
        <v>23</v>
      </c>
      <c r="B27" s="38" t="s">
        <v>159</v>
      </c>
      <c r="C27" s="136" t="s">
        <v>493</v>
      </c>
      <c r="D27" s="39" t="s">
        <v>494</v>
      </c>
      <c r="E27" s="39" t="s">
        <v>495</v>
      </c>
      <c r="F27" s="41" t="s">
        <v>447</v>
      </c>
      <c r="G27" s="41" t="s">
        <v>496</v>
      </c>
      <c r="H27" s="40" t="s">
        <v>497</v>
      </c>
      <c r="I27" s="40" t="s">
        <v>393</v>
      </c>
      <c r="J27" s="137" t="s">
        <v>119</v>
      </c>
      <c r="K27" s="40" t="s">
        <v>269</v>
      </c>
      <c r="L27" s="137" t="s">
        <v>388</v>
      </c>
      <c r="M27" s="137" t="s">
        <v>389</v>
      </c>
      <c r="N27" s="137" t="s">
        <v>390</v>
      </c>
      <c r="O27" s="142">
        <v>222000</v>
      </c>
      <c r="P27" s="31">
        <v>27</v>
      </c>
      <c r="Q27" s="31" t="s">
        <v>498</v>
      </c>
      <c r="R27" s="33" t="s">
        <v>499</v>
      </c>
    </row>
    <row r="28" spans="1:18" ht="90" customHeight="1">
      <c r="A28" s="215">
        <v>24</v>
      </c>
      <c r="B28" s="48" t="s">
        <v>159</v>
      </c>
      <c r="C28" s="139" t="s">
        <v>500</v>
      </c>
      <c r="D28" s="49" t="s">
        <v>381</v>
      </c>
      <c r="E28" s="49" t="s">
        <v>501</v>
      </c>
      <c r="F28" s="50" t="s">
        <v>409</v>
      </c>
      <c r="G28" s="50" t="s">
        <v>432</v>
      </c>
      <c r="H28" s="49" t="s">
        <v>502</v>
      </c>
      <c r="I28" s="140" t="s">
        <v>393</v>
      </c>
      <c r="J28" s="137" t="s">
        <v>119</v>
      </c>
      <c r="K28" s="140" t="s">
        <v>114</v>
      </c>
      <c r="L28" s="137" t="s">
        <v>388</v>
      </c>
      <c r="M28" s="137" t="s">
        <v>389</v>
      </c>
      <c r="N28" s="137" t="s">
        <v>390</v>
      </c>
      <c r="O28" s="138">
        <v>33552</v>
      </c>
      <c r="P28" s="31">
        <v>12</v>
      </c>
      <c r="Q28" s="31" t="s">
        <v>503</v>
      </c>
      <c r="R28" s="33" t="s">
        <v>479</v>
      </c>
    </row>
    <row r="29" spans="1:18" ht="90" customHeight="1">
      <c r="A29" s="215">
        <v>25</v>
      </c>
      <c r="B29" s="48" t="s">
        <v>159</v>
      </c>
      <c r="C29" s="26" t="s">
        <v>504</v>
      </c>
      <c r="D29" s="39" t="s">
        <v>505</v>
      </c>
      <c r="E29" s="39" t="s">
        <v>506</v>
      </c>
      <c r="F29" s="41" t="s">
        <v>414</v>
      </c>
      <c r="G29" s="41" t="s">
        <v>507</v>
      </c>
      <c r="H29" s="39" t="s">
        <v>508</v>
      </c>
      <c r="I29" s="40" t="s">
        <v>393</v>
      </c>
      <c r="J29" s="40" t="s">
        <v>119</v>
      </c>
      <c r="K29" s="40" t="s">
        <v>387</v>
      </c>
      <c r="L29" s="40" t="s">
        <v>388</v>
      </c>
      <c r="M29" s="40" t="s">
        <v>389</v>
      </c>
      <c r="N29" s="40" t="s">
        <v>390</v>
      </c>
      <c r="O29" s="38">
        <f>23640.71*12</f>
        <v>283688.52</v>
      </c>
      <c r="P29" s="128">
        <v>35</v>
      </c>
      <c r="Q29" s="32" t="s">
        <v>203</v>
      </c>
      <c r="R29" s="33" t="s">
        <v>499</v>
      </c>
    </row>
    <row r="30" spans="1:18" ht="90" customHeight="1">
      <c r="A30" s="215">
        <v>26</v>
      </c>
      <c r="B30" s="143" t="s">
        <v>159</v>
      </c>
      <c r="C30" s="26" t="s">
        <v>509</v>
      </c>
      <c r="D30" s="39" t="s">
        <v>510</v>
      </c>
      <c r="E30" s="39" t="s">
        <v>511</v>
      </c>
      <c r="F30" s="41" t="s">
        <v>438</v>
      </c>
      <c r="G30" s="41" t="s">
        <v>496</v>
      </c>
      <c r="H30" s="39" t="s">
        <v>512</v>
      </c>
      <c r="I30" s="40" t="s">
        <v>393</v>
      </c>
      <c r="J30" s="40" t="s">
        <v>119</v>
      </c>
      <c r="K30" s="40" t="s">
        <v>387</v>
      </c>
      <c r="L30" s="40" t="s">
        <v>388</v>
      </c>
      <c r="M30" s="40" t="s">
        <v>389</v>
      </c>
      <c r="N30" s="40" t="s">
        <v>390</v>
      </c>
      <c r="O30" s="38" t="s">
        <v>513</v>
      </c>
      <c r="P30" s="128">
        <v>37</v>
      </c>
      <c r="Q30" s="32" t="s">
        <v>168</v>
      </c>
      <c r="R30" s="33" t="s">
        <v>514</v>
      </c>
    </row>
    <row r="31" spans="1:18" ht="50.25" customHeight="1">
      <c r="A31" s="238" t="s">
        <v>515</v>
      </c>
      <c r="B31" s="239"/>
      <c r="C31" s="239"/>
      <c r="D31" s="239"/>
      <c r="E31" s="239"/>
      <c r="F31" s="239"/>
      <c r="G31" s="239"/>
      <c r="H31" s="239"/>
      <c r="I31" s="239"/>
      <c r="J31" s="239"/>
      <c r="K31" s="239"/>
      <c r="L31" s="239"/>
      <c r="M31" s="239"/>
      <c r="N31" s="239"/>
      <c r="O31" s="10">
        <f>SUM(O5:O29)</f>
        <v>11417219.560000001</v>
      </c>
      <c r="P31" s="240"/>
      <c r="Q31" s="241"/>
      <c r="R31" s="242"/>
    </row>
    <row r="52" spans="4:4">
      <c r="D52" s="4"/>
    </row>
    <row r="53" spans="4:4">
      <c r="D53" s="5"/>
    </row>
    <row r="54" spans="4:4">
      <c r="D54" s="4"/>
    </row>
  </sheetData>
  <autoFilter ref="A4:R31" xr:uid="{00000000-0009-0000-0000-000002000000}"/>
  <mergeCells count="29">
    <mergeCell ref="H21:H22"/>
    <mergeCell ref="A31:N31"/>
    <mergeCell ref="P31:R31"/>
    <mergeCell ref="G3:G4"/>
    <mergeCell ref="D5:D6"/>
    <mergeCell ref="E5:E6"/>
    <mergeCell ref="E21:E22"/>
    <mergeCell ref="D21:D22"/>
    <mergeCell ref="C21:C22"/>
    <mergeCell ref="R3:R4"/>
    <mergeCell ref="P5:P6"/>
    <mergeCell ref="Q5:Q6"/>
    <mergeCell ref="R5:R6"/>
    <mergeCell ref="N3:N4"/>
    <mergeCell ref="O3:O4"/>
    <mergeCell ref="P3:Q3"/>
    <mergeCell ref="A1:M1"/>
    <mergeCell ref="A3:A4"/>
    <mergeCell ref="B3:B4"/>
    <mergeCell ref="C3:C4"/>
    <mergeCell ref="D3:D4"/>
    <mergeCell ref="E3:E4"/>
    <mergeCell ref="I3:I4"/>
    <mergeCell ref="J3:J4"/>
    <mergeCell ref="L3:L4"/>
    <mergeCell ref="M3:M4"/>
    <mergeCell ref="F3:F4"/>
    <mergeCell ref="K3:K4"/>
    <mergeCell ref="H3:H4"/>
  </mergeCells>
  <pageMargins left="0.51180555555555496" right="0.51180555555555496" top="0.78749999999999998" bottom="0.78749999999999998" header="0.51180555555555496" footer="0.51180555555555496"/>
  <pageSetup paperSize="9" scale="45" firstPageNumber="0" orientation="landscape" horizontalDpi="300"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K17"/>
  <sheetViews>
    <sheetView showGridLines="0" workbookViewId="0">
      <selection sqref="A1:B7"/>
    </sheetView>
  </sheetViews>
  <sheetFormatPr defaultRowHeight="12.75"/>
  <cols>
    <col min="1" max="1" width="53" style="1" customWidth="1"/>
    <col min="2" max="2" width="24.7109375" style="2" customWidth="1"/>
    <col min="3" max="3" width="51.140625" style="1" customWidth="1"/>
    <col min="4" max="1025" width="8.42578125" style="1" customWidth="1"/>
  </cols>
  <sheetData>
    <row r="1" spans="1:3" ht="34.5" customHeight="1">
      <c r="A1" s="248" t="s">
        <v>516</v>
      </c>
      <c r="B1" s="248"/>
    </row>
    <row r="2" spans="1:3" ht="29.25" customHeight="1" thickBot="1">
      <c r="A2" s="7" t="s">
        <v>364</v>
      </c>
      <c r="B2" s="8" t="s">
        <v>517</v>
      </c>
    </row>
    <row r="3" spans="1:3" ht="30" customHeight="1">
      <c r="A3" s="46" t="s">
        <v>518</v>
      </c>
      <c r="B3" s="47" t="e">
        <f>'Necessidades sem orçamento'!#REF!</f>
        <v>#REF!</v>
      </c>
      <c r="C3" s="20"/>
    </row>
    <row r="4" spans="1:3" ht="30" customHeight="1">
      <c r="A4" s="36" t="s">
        <v>519</v>
      </c>
      <c r="B4" s="37">
        <f>'Prorrogações PCSTI 2021'!R37</f>
        <v>12424491.189999999</v>
      </c>
    </row>
    <row r="5" spans="1:3" ht="30" customHeight="1">
      <c r="A5" s="36" t="s">
        <v>520</v>
      </c>
      <c r="B5" s="37" t="e">
        <f>SUM(B3:B4)</f>
        <v>#REF!</v>
      </c>
    </row>
    <row r="6" spans="1:3">
      <c r="A6" s="21" t="s">
        <v>521</v>
      </c>
      <c r="B6" s="145">
        <v>12424491.189999999</v>
      </c>
    </row>
    <row r="7" spans="1:3" ht="30" customHeight="1">
      <c r="A7" s="14" t="s">
        <v>522</v>
      </c>
      <c r="B7" s="15" t="e">
        <f>B3</f>
        <v>#REF!</v>
      </c>
    </row>
    <row r="8" spans="1:3">
      <c r="A8" s="12"/>
    </row>
    <row r="9" spans="1:3">
      <c r="A9" s="4"/>
    </row>
    <row r="11" spans="1:3">
      <c r="A11" s="4"/>
    </row>
    <row r="12" spans="1:3">
      <c r="A12" s="12"/>
    </row>
    <row r="13" spans="1:3">
      <c r="A13" s="35" t="s">
        <v>523</v>
      </c>
    </row>
    <row r="14" spans="1:3" ht="31.5" customHeight="1"/>
    <row r="15" spans="1:3">
      <c r="A15" s="9"/>
    </row>
    <row r="16" spans="1:3">
      <c r="A16" s="9"/>
    </row>
    <row r="17" spans="1:1">
      <c r="A17" s="9"/>
    </row>
  </sheetData>
  <mergeCells count="1">
    <mergeCell ref="A1:B1"/>
  </mergeCells>
  <pageMargins left="0.51180555555555496" right="0.51180555555555496" top="0.78749999999999998" bottom="0.78749999999999998" header="0.51180555555555496" footer="0.51180555555555496"/>
  <pageSetup paperSize="9" firstPageNumber="0" orientation="portrait" horizontalDpi="300" verticalDpi="3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EA9DB"/>
  </sheetPr>
  <dimension ref="A1:Y37"/>
  <sheetViews>
    <sheetView tabSelected="1" topLeftCell="A20" zoomScaleNormal="100" workbookViewId="0">
      <selection activeCell="A22" sqref="A22:XFD22"/>
    </sheetView>
  </sheetViews>
  <sheetFormatPr defaultRowHeight="12.75"/>
  <cols>
    <col min="1" max="1" width="9.140625" style="22"/>
    <col min="2" max="2" width="15.140625" style="22" customWidth="1"/>
    <col min="3" max="3" width="19.42578125" style="22" customWidth="1"/>
    <col min="4" max="4" width="40" style="22" customWidth="1"/>
    <col min="5" max="5" width="40.140625" style="22" customWidth="1"/>
    <col min="6" max="6" width="12.42578125" style="34" customWidth="1"/>
    <col min="7" max="7" width="14" style="34" customWidth="1"/>
    <col min="8" max="8" width="16.140625" style="34" customWidth="1"/>
    <col min="9" max="9" width="7.7109375" style="34" customWidth="1"/>
    <col min="10" max="10" width="8.5703125" style="34" customWidth="1"/>
    <col min="11" max="11" width="15.42578125" style="34" customWidth="1"/>
    <col min="12" max="12" width="14.140625" style="34" customWidth="1"/>
    <col min="13" max="13" width="13.28515625" style="22" customWidth="1"/>
    <col min="14" max="14" width="24.140625" style="34" customWidth="1"/>
    <col min="15" max="15" width="12.5703125" style="34" customWidth="1"/>
    <col min="16" max="16" width="23.5703125" style="22" customWidth="1"/>
    <col min="17" max="17" width="21.5703125" style="22" customWidth="1"/>
    <col min="18" max="18" width="17.140625" style="22" customWidth="1"/>
    <col min="19" max="20" width="9.140625" style="22" customWidth="1"/>
    <col min="21" max="21" width="13.28515625" style="22" hidden="1" customWidth="1"/>
    <col min="22" max="22" width="41.42578125" style="22" hidden="1" customWidth="1"/>
    <col min="23" max="23" width="14.85546875" style="22" customWidth="1"/>
    <col min="24" max="24" width="49.42578125" style="22" customWidth="1"/>
    <col min="25" max="25" width="51.140625" style="22" customWidth="1"/>
    <col min="26" max="16384" width="9.140625" style="22"/>
  </cols>
  <sheetData>
    <row r="1" spans="1:25">
      <c r="A1" s="262" t="s">
        <v>524</v>
      </c>
      <c r="B1" s="262"/>
      <c r="C1" s="262"/>
      <c r="D1" s="262"/>
      <c r="E1" s="262"/>
      <c r="F1" s="262"/>
      <c r="G1" s="262"/>
      <c r="H1" s="262"/>
      <c r="I1" s="262"/>
      <c r="J1" s="262"/>
      <c r="K1" s="262"/>
      <c r="L1" s="262"/>
      <c r="M1" s="262"/>
      <c r="N1" s="262"/>
      <c r="O1" s="262"/>
      <c r="P1" s="262"/>
      <c r="Q1" s="262"/>
      <c r="R1" s="262"/>
      <c r="S1" s="262"/>
      <c r="T1" s="262"/>
      <c r="U1" s="262"/>
      <c r="V1" s="262"/>
      <c r="W1" s="262"/>
      <c r="X1" s="262"/>
      <c r="Y1" s="262"/>
    </row>
    <row r="2" spans="1:25">
      <c r="A2" s="253" t="s">
        <v>20</v>
      </c>
      <c r="B2" s="254" t="s">
        <v>525</v>
      </c>
      <c r="C2" s="253" t="s">
        <v>363</v>
      </c>
      <c r="D2" s="253" t="s">
        <v>364</v>
      </c>
      <c r="E2" s="253" t="s">
        <v>526</v>
      </c>
      <c r="F2" s="253" t="s">
        <v>370</v>
      </c>
      <c r="G2" s="253" t="s">
        <v>527</v>
      </c>
      <c r="H2" s="253" t="s">
        <v>371</v>
      </c>
      <c r="I2" s="256" t="s">
        <v>373</v>
      </c>
      <c r="J2" s="264"/>
      <c r="K2" s="253" t="s">
        <v>374</v>
      </c>
      <c r="L2" s="253" t="s">
        <v>372</v>
      </c>
      <c r="M2" s="253" t="s">
        <v>375</v>
      </c>
      <c r="N2" s="253" t="s">
        <v>369</v>
      </c>
      <c r="O2" s="253" t="s">
        <v>528</v>
      </c>
      <c r="P2" s="253" t="s">
        <v>529</v>
      </c>
      <c r="Q2" s="253" t="s">
        <v>530</v>
      </c>
      <c r="R2" s="255" t="s">
        <v>531</v>
      </c>
      <c r="S2" s="257" t="s">
        <v>532</v>
      </c>
      <c r="T2" s="258"/>
      <c r="U2" s="259" t="s">
        <v>377</v>
      </c>
      <c r="V2" s="260"/>
      <c r="W2" s="261" t="s">
        <v>533</v>
      </c>
      <c r="X2" s="261"/>
      <c r="Y2" s="253" t="s">
        <v>534</v>
      </c>
    </row>
    <row r="3" spans="1:25">
      <c r="A3" s="254"/>
      <c r="B3" s="263"/>
      <c r="C3" s="254"/>
      <c r="D3" s="254"/>
      <c r="E3" s="254"/>
      <c r="F3" s="254"/>
      <c r="G3" s="254"/>
      <c r="H3" s="254"/>
      <c r="I3" s="265"/>
      <c r="J3" s="266"/>
      <c r="K3" s="254"/>
      <c r="L3" s="254"/>
      <c r="M3" s="254"/>
      <c r="N3" s="254"/>
      <c r="O3" s="254"/>
      <c r="P3" s="254"/>
      <c r="Q3" s="254"/>
      <c r="R3" s="256"/>
      <c r="S3" s="23" t="s">
        <v>535</v>
      </c>
      <c r="T3" s="23" t="s">
        <v>536</v>
      </c>
      <c r="U3" s="23" t="s">
        <v>20</v>
      </c>
      <c r="V3" s="155" t="s">
        <v>379</v>
      </c>
      <c r="W3" s="217" t="s">
        <v>20</v>
      </c>
      <c r="X3" s="155" t="s">
        <v>379</v>
      </c>
      <c r="Y3" s="254"/>
    </row>
    <row r="4" spans="1:25" ht="68.25" customHeight="1">
      <c r="A4" s="213">
        <v>1</v>
      </c>
      <c r="B4" s="24" t="s">
        <v>537</v>
      </c>
      <c r="C4" s="26" t="s">
        <v>538</v>
      </c>
      <c r="D4" s="26" t="s">
        <v>422</v>
      </c>
      <c r="E4" s="26" t="s">
        <v>539</v>
      </c>
      <c r="F4" s="29" t="s">
        <v>540</v>
      </c>
      <c r="G4" s="213" t="s">
        <v>541</v>
      </c>
      <c r="H4" s="213" t="s">
        <v>119</v>
      </c>
      <c r="I4" s="29" t="s">
        <v>542</v>
      </c>
      <c r="J4" s="29">
        <v>100</v>
      </c>
      <c r="K4" s="29" t="s">
        <v>389</v>
      </c>
      <c r="L4" s="213" t="s">
        <v>269</v>
      </c>
      <c r="M4" s="213" t="s">
        <v>543</v>
      </c>
      <c r="N4" s="213" t="s">
        <v>427</v>
      </c>
      <c r="O4" s="213">
        <v>12</v>
      </c>
      <c r="P4" s="27">
        <f>420713.4/12</f>
        <v>35059.450000000004</v>
      </c>
      <c r="Q4" s="25">
        <f>P4*O4</f>
        <v>420713.4</v>
      </c>
      <c r="R4" s="25">
        <v>385477.01</v>
      </c>
      <c r="S4" s="28">
        <v>44197</v>
      </c>
      <c r="T4" s="28">
        <v>44531</v>
      </c>
      <c r="U4" s="29">
        <v>43</v>
      </c>
      <c r="V4" s="26" t="s">
        <v>428</v>
      </c>
      <c r="W4" s="150" t="s">
        <v>544</v>
      </c>
      <c r="X4" s="153" t="s">
        <v>545</v>
      </c>
      <c r="Y4" s="26" t="s">
        <v>546</v>
      </c>
    </row>
    <row r="5" spans="1:25" ht="95.25" customHeight="1">
      <c r="A5" s="213">
        <v>2</v>
      </c>
      <c r="B5" s="24" t="s">
        <v>537</v>
      </c>
      <c r="C5" s="26" t="s">
        <v>538</v>
      </c>
      <c r="D5" s="26" t="s">
        <v>444</v>
      </c>
      <c r="E5" s="26" t="s">
        <v>547</v>
      </c>
      <c r="F5" s="29" t="s">
        <v>540</v>
      </c>
      <c r="G5" s="213" t="s">
        <v>541</v>
      </c>
      <c r="H5" s="213" t="s">
        <v>119</v>
      </c>
      <c r="I5" s="29" t="s">
        <v>542</v>
      </c>
      <c r="J5" s="29">
        <v>100</v>
      </c>
      <c r="K5" s="29" t="s">
        <v>389</v>
      </c>
      <c r="L5" s="213" t="s">
        <v>114</v>
      </c>
      <c r="M5" s="213" t="s">
        <v>543</v>
      </c>
      <c r="N5" s="213" t="s">
        <v>448</v>
      </c>
      <c r="O5" s="213">
        <v>12</v>
      </c>
      <c r="P5" s="27">
        <f>1127307.36/12</f>
        <v>93942.280000000013</v>
      </c>
      <c r="Q5" s="25">
        <f t="shared" ref="Q5:Q30" si="0">P5*O5</f>
        <v>1127307.3600000001</v>
      </c>
      <c r="R5" s="25">
        <f>Q5</f>
        <v>1127307.3600000001</v>
      </c>
      <c r="S5" s="28">
        <v>44197</v>
      </c>
      <c r="T5" s="28">
        <v>44531</v>
      </c>
      <c r="U5" s="29">
        <v>5</v>
      </c>
      <c r="V5" s="26" t="s">
        <v>112</v>
      </c>
      <c r="W5" s="150" t="s">
        <v>548</v>
      </c>
      <c r="X5" s="153" t="s">
        <v>261</v>
      </c>
      <c r="Y5" s="26" t="s">
        <v>549</v>
      </c>
    </row>
    <row r="6" spans="1:25" ht="87" customHeight="1">
      <c r="A6" s="213">
        <v>3</v>
      </c>
      <c r="B6" s="24" t="s">
        <v>537</v>
      </c>
      <c r="C6" s="26" t="s">
        <v>538</v>
      </c>
      <c r="D6" s="26" t="s">
        <v>449</v>
      </c>
      <c r="E6" s="26" t="s">
        <v>550</v>
      </c>
      <c r="F6" s="29" t="s">
        <v>540</v>
      </c>
      <c r="G6" s="213" t="s">
        <v>541</v>
      </c>
      <c r="H6" s="213" t="s">
        <v>119</v>
      </c>
      <c r="I6" s="29" t="s">
        <v>542</v>
      </c>
      <c r="J6" s="29">
        <v>100</v>
      </c>
      <c r="K6" s="29" t="s">
        <v>389</v>
      </c>
      <c r="L6" s="213" t="s">
        <v>161</v>
      </c>
      <c r="M6" s="213" t="s">
        <v>543</v>
      </c>
      <c r="N6" s="213" t="s">
        <v>452</v>
      </c>
      <c r="O6" s="213">
        <v>12</v>
      </c>
      <c r="P6" s="129">
        <v>300000</v>
      </c>
      <c r="Q6" s="25">
        <f t="shared" si="0"/>
        <v>3600000</v>
      </c>
      <c r="R6" s="25">
        <v>2527808.89</v>
      </c>
      <c r="S6" s="28">
        <v>44197</v>
      </c>
      <c r="T6" s="28">
        <v>44531</v>
      </c>
      <c r="U6" s="29">
        <v>6</v>
      </c>
      <c r="V6" s="26" t="s">
        <v>117</v>
      </c>
      <c r="W6" s="150" t="s">
        <v>551</v>
      </c>
      <c r="X6" s="153" t="s">
        <v>552</v>
      </c>
      <c r="Y6" s="26" t="s">
        <v>549</v>
      </c>
    </row>
    <row r="7" spans="1:25" ht="55.5" customHeight="1">
      <c r="A7" s="213">
        <v>4</v>
      </c>
      <c r="B7" s="24" t="s">
        <v>537</v>
      </c>
      <c r="C7" s="26" t="s">
        <v>103</v>
      </c>
      <c r="D7" s="26" t="s">
        <v>454</v>
      </c>
      <c r="E7" s="26" t="s">
        <v>553</v>
      </c>
      <c r="F7" s="29" t="s">
        <v>393</v>
      </c>
      <c r="G7" s="213" t="s">
        <v>541</v>
      </c>
      <c r="H7" s="213" t="s">
        <v>200</v>
      </c>
      <c r="I7" s="29" t="s">
        <v>542</v>
      </c>
      <c r="J7" s="29">
        <v>100</v>
      </c>
      <c r="K7" s="29" t="s">
        <v>389</v>
      </c>
      <c r="L7" s="213" t="s">
        <v>104</v>
      </c>
      <c r="M7" s="213" t="s">
        <v>543</v>
      </c>
      <c r="N7" s="213" t="s">
        <v>458</v>
      </c>
      <c r="O7" s="213">
        <v>12</v>
      </c>
      <c r="P7" s="27">
        <f>745882/12</f>
        <v>62156.833333333336</v>
      </c>
      <c r="Q7" s="25">
        <f t="shared" si="0"/>
        <v>745882</v>
      </c>
      <c r="R7" s="25">
        <v>690737.28</v>
      </c>
      <c r="S7" s="28">
        <v>44197</v>
      </c>
      <c r="T7" s="28">
        <v>44531</v>
      </c>
      <c r="U7" s="29">
        <v>102</v>
      </c>
      <c r="V7" s="26" t="s">
        <v>254</v>
      </c>
      <c r="W7" s="150" t="s">
        <v>554</v>
      </c>
      <c r="X7" s="153" t="s">
        <v>555</v>
      </c>
      <c r="Y7" s="26" t="s">
        <v>556</v>
      </c>
    </row>
    <row r="8" spans="1:25" ht="88.5" customHeight="1">
      <c r="A8" s="213">
        <v>5</v>
      </c>
      <c r="B8" s="24" t="s">
        <v>537</v>
      </c>
      <c r="C8" s="26" t="s">
        <v>557</v>
      </c>
      <c r="D8" s="26" t="s">
        <v>429</v>
      </c>
      <c r="E8" s="26" t="s">
        <v>558</v>
      </c>
      <c r="F8" s="29" t="s">
        <v>540</v>
      </c>
      <c r="G8" s="213" t="s">
        <v>541</v>
      </c>
      <c r="H8" s="213" t="s">
        <v>316</v>
      </c>
      <c r="I8" s="29" t="s">
        <v>542</v>
      </c>
      <c r="J8" s="29">
        <v>100</v>
      </c>
      <c r="K8" s="29" t="s">
        <v>389</v>
      </c>
      <c r="L8" s="213" t="s">
        <v>323</v>
      </c>
      <c r="M8" s="213" t="s">
        <v>543</v>
      </c>
      <c r="N8" s="213" t="s">
        <v>433</v>
      </c>
      <c r="O8" s="213">
        <v>3</v>
      </c>
      <c r="P8" s="27">
        <f>234360.56/3</f>
        <v>78120.186666666661</v>
      </c>
      <c r="Q8" s="25">
        <f t="shared" si="0"/>
        <v>234360.56</v>
      </c>
      <c r="R8" s="25">
        <v>224268.48</v>
      </c>
      <c r="S8" s="28">
        <v>44197</v>
      </c>
      <c r="T8" s="28">
        <v>44531</v>
      </c>
      <c r="U8" s="29">
        <v>84</v>
      </c>
      <c r="V8" s="26" t="s">
        <v>83</v>
      </c>
      <c r="W8" s="29" t="s">
        <v>559</v>
      </c>
      <c r="X8" s="204" t="s">
        <v>560</v>
      </c>
      <c r="Y8" s="26" t="s">
        <v>549</v>
      </c>
    </row>
    <row r="9" spans="1:25" ht="77.25" customHeight="1">
      <c r="A9" s="213">
        <v>6</v>
      </c>
      <c r="B9" s="24" t="s">
        <v>537</v>
      </c>
      <c r="C9" s="26" t="s">
        <v>538</v>
      </c>
      <c r="D9" s="26" t="s">
        <v>401</v>
      </c>
      <c r="E9" s="26" t="s">
        <v>561</v>
      </c>
      <c r="F9" s="29" t="s">
        <v>540</v>
      </c>
      <c r="G9" s="213" t="s">
        <v>541</v>
      </c>
      <c r="H9" s="213" t="s">
        <v>119</v>
      </c>
      <c r="I9" s="29" t="s">
        <v>542</v>
      </c>
      <c r="J9" s="29">
        <v>100</v>
      </c>
      <c r="K9" s="29" t="s">
        <v>389</v>
      </c>
      <c r="L9" s="213" t="s">
        <v>387</v>
      </c>
      <c r="M9" s="213" t="s">
        <v>543</v>
      </c>
      <c r="N9" s="213" t="s">
        <v>399</v>
      </c>
      <c r="O9" s="213">
        <v>12</v>
      </c>
      <c r="P9" s="27">
        <f>120000/12</f>
        <v>10000</v>
      </c>
      <c r="Q9" s="25">
        <f t="shared" si="0"/>
        <v>120000</v>
      </c>
      <c r="R9" s="25">
        <f>Q9</f>
        <v>120000</v>
      </c>
      <c r="S9" s="28">
        <v>44197</v>
      </c>
      <c r="T9" s="28">
        <v>44531</v>
      </c>
      <c r="U9" s="29">
        <v>10</v>
      </c>
      <c r="V9" s="26" t="s">
        <v>400</v>
      </c>
      <c r="W9" s="150" t="s">
        <v>562</v>
      </c>
      <c r="X9" s="153" t="s">
        <v>563</v>
      </c>
      <c r="Y9" s="26" t="s">
        <v>564</v>
      </c>
    </row>
    <row r="10" spans="1:25" ht="280.5" customHeight="1">
      <c r="A10" s="213">
        <v>7</v>
      </c>
      <c r="B10" s="24" t="s">
        <v>537</v>
      </c>
      <c r="C10" s="26" t="s">
        <v>538</v>
      </c>
      <c r="D10" s="26" t="s">
        <v>394</v>
      </c>
      <c r="E10" s="26" t="s">
        <v>561</v>
      </c>
      <c r="F10" s="29" t="s">
        <v>540</v>
      </c>
      <c r="G10" s="213" t="s">
        <v>541</v>
      </c>
      <c r="H10" s="213" t="s">
        <v>119</v>
      </c>
      <c r="I10" s="29" t="s">
        <v>542</v>
      </c>
      <c r="J10" s="29">
        <v>100</v>
      </c>
      <c r="K10" s="29" t="s">
        <v>389</v>
      </c>
      <c r="L10" s="213" t="s">
        <v>387</v>
      </c>
      <c r="M10" s="213" t="s">
        <v>543</v>
      </c>
      <c r="N10" s="214" t="s">
        <v>565</v>
      </c>
      <c r="O10" s="213">
        <v>12</v>
      </c>
      <c r="P10" s="129">
        <v>10000</v>
      </c>
      <c r="Q10" s="25">
        <f t="shared" si="0"/>
        <v>120000</v>
      </c>
      <c r="R10" s="25">
        <f>Q10</f>
        <v>120000</v>
      </c>
      <c r="S10" s="28">
        <v>44197</v>
      </c>
      <c r="T10" s="28">
        <v>44531</v>
      </c>
      <c r="U10" s="29">
        <v>10</v>
      </c>
      <c r="V10" s="26" t="s">
        <v>400</v>
      </c>
      <c r="W10" s="150" t="s">
        <v>562</v>
      </c>
      <c r="X10" s="153" t="s">
        <v>563</v>
      </c>
      <c r="Y10" s="156" t="s">
        <v>564</v>
      </c>
    </row>
    <row r="11" spans="1:25" ht="280.5" customHeight="1">
      <c r="A11" s="213">
        <v>8</v>
      </c>
      <c r="B11" s="24" t="s">
        <v>537</v>
      </c>
      <c r="C11" s="26" t="s">
        <v>557</v>
      </c>
      <c r="D11" s="26" t="s">
        <v>406</v>
      </c>
      <c r="E11" s="26" t="s">
        <v>566</v>
      </c>
      <c r="F11" s="29" t="s">
        <v>540</v>
      </c>
      <c r="G11" s="213" t="s">
        <v>541</v>
      </c>
      <c r="H11" s="213" t="s">
        <v>316</v>
      </c>
      <c r="I11" s="29" t="s">
        <v>542</v>
      </c>
      <c r="J11" s="29">
        <v>100</v>
      </c>
      <c r="K11" s="29" t="s">
        <v>389</v>
      </c>
      <c r="L11" s="213" t="s">
        <v>43</v>
      </c>
      <c r="M11" s="213" t="s">
        <v>567</v>
      </c>
      <c r="N11" s="213" t="s">
        <v>410</v>
      </c>
      <c r="O11" s="213">
        <v>1</v>
      </c>
      <c r="P11" s="27">
        <v>2035495</v>
      </c>
      <c r="Q11" s="25">
        <f t="shared" si="0"/>
        <v>2035495</v>
      </c>
      <c r="R11" s="25">
        <v>1587686.1</v>
      </c>
      <c r="S11" s="28">
        <v>44197</v>
      </c>
      <c r="T11" s="28">
        <v>44531</v>
      </c>
      <c r="U11" s="29">
        <v>104</v>
      </c>
      <c r="V11" s="26" t="s">
        <v>258</v>
      </c>
      <c r="W11" s="150" t="s">
        <v>568</v>
      </c>
      <c r="X11" s="153" t="s">
        <v>569</v>
      </c>
      <c r="Y11" s="26" t="s">
        <v>564</v>
      </c>
    </row>
    <row r="12" spans="1:25" ht="280.5" customHeight="1">
      <c r="A12" s="213">
        <v>9</v>
      </c>
      <c r="B12" s="24" t="s">
        <v>537</v>
      </c>
      <c r="C12" s="26" t="s">
        <v>538</v>
      </c>
      <c r="D12" s="26" t="s">
        <v>440</v>
      </c>
      <c r="E12" s="26" t="s">
        <v>440</v>
      </c>
      <c r="F12" s="29" t="s">
        <v>393</v>
      </c>
      <c r="G12" s="213" t="s">
        <v>541</v>
      </c>
      <c r="H12" s="213" t="s">
        <v>119</v>
      </c>
      <c r="I12" s="29" t="s">
        <v>542</v>
      </c>
      <c r="J12" s="29">
        <v>100</v>
      </c>
      <c r="K12" s="29" t="s">
        <v>389</v>
      </c>
      <c r="L12" s="213" t="s">
        <v>387</v>
      </c>
      <c r="M12" s="213" t="s">
        <v>543</v>
      </c>
      <c r="N12" s="213" t="s">
        <v>443</v>
      </c>
      <c r="O12" s="213">
        <v>12</v>
      </c>
      <c r="P12" s="27">
        <f>179515.68/12</f>
        <v>14959.64</v>
      </c>
      <c r="Q12" s="25">
        <f t="shared" si="0"/>
        <v>179515.68</v>
      </c>
      <c r="R12" s="25">
        <f>Q12</f>
        <v>179515.68</v>
      </c>
      <c r="S12" s="28">
        <v>44197</v>
      </c>
      <c r="T12" s="28">
        <v>44531</v>
      </c>
      <c r="U12" s="29">
        <v>11</v>
      </c>
      <c r="V12" s="26" t="s">
        <v>124</v>
      </c>
      <c r="W12" s="150" t="s">
        <v>570</v>
      </c>
      <c r="X12" s="153" t="s">
        <v>571</v>
      </c>
      <c r="Y12" s="26" t="s">
        <v>564</v>
      </c>
    </row>
    <row r="13" spans="1:25" ht="280.5" customHeight="1">
      <c r="A13" s="213">
        <v>10</v>
      </c>
      <c r="B13" s="24" t="s">
        <v>537</v>
      </c>
      <c r="C13" s="26" t="s">
        <v>557</v>
      </c>
      <c r="D13" s="26" t="s">
        <v>435</v>
      </c>
      <c r="E13" s="26" t="s">
        <v>435</v>
      </c>
      <c r="F13" s="29" t="s">
        <v>540</v>
      </c>
      <c r="G13" s="213" t="s">
        <v>541</v>
      </c>
      <c r="H13" s="213" t="s">
        <v>316</v>
      </c>
      <c r="I13" s="29" t="s">
        <v>542</v>
      </c>
      <c r="J13" s="29">
        <v>100</v>
      </c>
      <c r="K13" s="29" t="s">
        <v>389</v>
      </c>
      <c r="L13" s="213" t="s">
        <v>43</v>
      </c>
      <c r="M13" s="213" t="s">
        <v>543</v>
      </c>
      <c r="N13" s="213" t="s">
        <v>439</v>
      </c>
      <c r="O13" s="213">
        <v>12</v>
      </c>
      <c r="P13" s="27">
        <f>100000/O13</f>
        <v>8333.3333333333339</v>
      </c>
      <c r="Q13" s="25">
        <f t="shared" si="0"/>
        <v>100000</v>
      </c>
      <c r="R13" s="198">
        <v>100000</v>
      </c>
      <c r="S13" s="28">
        <v>44197</v>
      </c>
      <c r="T13" s="28">
        <v>44531</v>
      </c>
      <c r="U13" s="29">
        <v>1</v>
      </c>
      <c r="V13" s="26" t="s">
        <v>572</v>
      </c>
      <c r="W13" s="150" t="s">
        <v>573</v>
      </c>
      <c r="X13" s="153" t="s">
        <v>41</v>
      </c>
      <c r="Y13" s="26" t="s">
        <v>574</v>
      </c>
    </row>
    <row r="14" spans="1:25" ht="60.75" customHeight="1">
      <c r="A14" s="213">
        <v>11</v>
      </c>
      <c r="B14" s="24" t="s">
        <v>537</v>
      </c>
      <c r="C14" s="26" t="s">
        <v>538</v>
      </c>
      <c r="D14" s="26" t="s">
        <v>392</v>
      </c>
      <c r="E14" s="26" t="s">
        <v>392</v>
      </c>
      <c r="F14" s="29" t="s">
        <v>540</v>
      </c>
      <c r="G14" s="213" t="s">
        <v>541</v>
      </c>
      <c r="H14" s="213" t="s">
        <v>119</v>
      </c>
      <c r="I14" s="29" t="s">
        <v>542</v>
      </c>
      <c r="J14" s="29">
        <v>100</v>
      </c>
      <c r="K14" s="29" t="s">
        <v>389</v>
      </c>
      <c r="L14" s="213" t="s">
        <v>387</v>
      </c>
      <c r="M14" s="213" t="s">
        <v>543</v>
      </c>
      <c r="N14" s="213" t="s">
        <v>385</v>
      </c>
      <c r="O14" s="213">
        <v>12</v>
      </c>
      <c r="P14" s="27">
        <f>425630.52/O14</f>
        <v>35469.21</v>
      </c>
      <c r="Q14" s="25">
        <f t="shared" si="0"/>
        <v>425630.52</v>
      </c>
      <c r="R14" s="25">
        <f t="shared" ref="R14:R21" si="1">Q14</f>
        <v>425630.52</v>
      </c>
      <c r="S14" s="28">
        <v>44197</v>
      </c>
      <c r="T14" s="28">
        <v>44531</v>
      </c>
      <c r="U14" s="29">
        <v>8</v>
      </c>
      <c r="V14" s="26" t="s">
        <v>575</v>
      </c>
      <c r="W14" s="150" t="s">
        <v>576</v>
      </c>
      <c r="X14" s="153" t="s">
        <v>577</v>
      </c>
      <c r="Y14" s="26" t="s">
        <v>574</v>
      </c>
    </row>
    <row r="15" spans="1:25" ht="72.75" customHeight="1">
      <c r="A15" s="213">
        <v>12</v>
      </c>
      <c r="B15" s="24" t="s">
        <v>537</v>
      </c>
      <c r="C15" s="26" t="s">
        <v>538</v>
      </c>
      <c r="D15" s="26" t="s">
        <v>578</v>
      </c>
      <c r="E15" s="26" t="s">
        <v>578</v>
      </c>
      <c r="F15" s="29" t="s">
        <v>393</v>
      </c>
      <c r="G15" s="213" t="s">
        <v>541</v>
      </c>
      <c r="H15" s="213" t="s">
        <v>119</v>
      </c>
      <c r="I15" s="29" t="s">
        <v>542</v>
      </c>
      <c r="J15" s="29">
        <v>100</v>
      </c>
      <c r="K15" s="29" t="s">
        <v>389</v>
      </c>
      <c r="L15" s="213" t="s">
        <v>387</v>
      </c>
      <c r="M15" s="213" t="s">
        <v>543</v>
      </c>
      <c r="N15" s="213" t="s">
        <v>385</v>
      </c>
      <c r="O15" s="213">
        <v>1</v>
      </c>
      <c r="P15" s="27">
        <v>626934</v>
      </c>
      <c r="Q15" s="25">
        <f t="shared" si="0"/>
        <v>626934</v>
      </c>
      <c r="R15" s="25">
        <f t="shared" si="1"/>
        <v>626934</v>
      </c>
      <c r="S15" s="28">
        <v>44197</v>
      </c>
      <c r="T15" s="28">
        <v>44531</v>
      </c>
      <c r="U15" s="29">
        <v>7</v>
      </c>
      <c r="V15" s="26" t="s">
        <v>579</v>
      </c>
      <c r="W15" s="150" t="s">
        <v>576</v>
      </c>
      <c r="X15" s="153" t="s">
        <v>577</v>
      </c>
      <c r="Y15" s="26" t="s">
        <v>564</v>
      </c>
    </row>
    <row r="16" spans="1:25" ht="72" customHeight="1">
      <c r="A16" s="213">
        <v>13</v>
      </c>
      <c r="B16" s="24" t="s">
        <v>537</v>
      </c>
      <c r="C16" s="26" t="s">
        <v>538</v>
      </c>
      <c r="D16" s="26" t="s">
        <v>580</v>
      </c>
      <c r="E16" s="26" t="s">
        <v>581</v>
      </c>
      <c r="F16" s="29" t="s">
        <v>582</v>
      </c>
      <c r="G16" s="213" t="s">
        <v>541</v>
      </c>
      <c r="H16" s="213" t="s">
        <v>119</v>
      </c>
      <c r="I16" s="29" t="s">
        <v>542</v>
      </c>
      <c r="J16" s="29">
        <v>100</v>
      </c>
      <c r="K16" s="29" t="s">
        <v>389</v>
      </c>
      <c r="L16" s="213" t="s">
        <v>387</v>
      </c>
      <c r="M16" s="213" t="s">
        <v>543</v>
      </c>
      <c r="N16" s="213" t="s">
        <v>420</v>
      </c>
      <c r="O16" s="213">
        <v>12</v>
      </c>
      <c r="P16" s="27">
        <f>113040/O16</f>
        <v>9420</v>
      </c>
      <c r="Q16" s="25">
        <f t="shared" si="0"/>
        <v>113040</v>
      </c>
      <c r="R16" s="25">
        <f t="shared" si="1"/>
        <v>113040</v>
      </c>
      <c r="S16" s="28">
        <v>44197</v>
      </c>
      <c r="T16" s="28">
        <v>44531</v>
      </c>
      <c r="U16" s="29">
        <v>37</v>
      </c>
      <c r="V16" s="26" t="s">
        <v>168</v>
      </c>
      <c r="W16" s="150" t="s">
        <v>583</v>
      </c>
      <c r="X16" s="153" t="s">
        <v>584</v>
      </c>
      <c r="Y16" s="26" t="s">
        <v>585</v>
      </c>
    </row>
    <row r="17" spans="1:25" ht="242.25" customHeight="1">
      <c r="A17" s="213">
        <v>14</v>
      </c>
      <c r="B17" s="24" t="s">
        <v>537</v>
      </c>
      <c r="C17" s="26" t="s">
        <v>538</v>
      </c>
      <c r="D17" s="26" t="s">
        <v>586</v>
      </c>
      <c r="E17" s="26" t="s">
        <v>587</v>
      </c>
      <c r="F17" s="29" t="s">
        <v>473</v>
      </c>
      <c r="G17" s="213" t="s">
        <v>541</v>
      </c>
      <c r="H17" s="213" t="s">
        <v>119</v>
      </c>
      <c r="I17" s="29" t="s">
        <v>542</v>
      </c>
      <c r="J17" s="29">
        <v>100</v>
      </c>
      <c r="K17" s="29" t="s">
        <v>389</v>
      </c>
      <c r="L17" s="213" t="s">
        <v>387</v>
      </c>
      <c r="M17" s="213" t="s">
        <v>543</v>
      </c>
      <c r="N17" s="213" t="s">
        <v>420</v>
      </c>
      <c r="O17" s="213">
        <v>12</v>
      </c>
      <c r="P17" s="27">
        <f>212577/O17</f>
        <v>17714.75</v>
      </c>
      <c r="Q17" s="25">
        <f t="shared" si="0"/>
        <v>212577</v>
      </c>
      <c r="R17" s="25">
        <f t="shared" si="1"/>
        <v>212577</v>
      </c>
      <c r="S17" s="28">
        <v>44197</v>
      </c>
      <c r="T17" s="28">
        <v>44531</v>
      </c>
      <c r="U17" s="29">
        <v>37</v>
      </c>
      <c r="V17" s="26" t="s">
        <v>168</v>
      </c>
      <c r="W17" s="150" t="s">
        <v>583</v>
      </c>
      <c r="X17" s="153" t="s">
        <v>584</v>
      </c>
      <c r="Y17" s="26" t="s">
        <v>585</v>
      </c>
    </row>
    <row r="18" spans="1:25" ht="242.25" customHeight="1">
      <c r="A18" s="213">
        <v>15</v>
      </c>
      <c r="B18" s="24" t="s">
        <v>537</v>
      </c>
      <c r="C18" s="26" t="s">
        <v>538</v>
      </c>
      <c r="D18" s="26" t="s">
        <v>588</v>
      </c>
      <c r="E18" s="26" t="s">
        <v>589</v>
      </c>
      <c r="F18" s="29" t="s">
        <v>393</v>
      </c>
      <c r="G18" s="213" t="s">
        <v>541</v>
      </c>
      <c r="H18" s="213" t="s">
        <v>119</v>
      </c>
      <c r="I18" s="29" t="s">
        <v>542</v>
      </c>
      <c r="J18" s="29">
        <v>100</v>
      </c>
      <c r="K18" s="29" t="s">
        <v>389</v>
      </c>
      <c r="L18" s="213" t="s">
        <v>387</v>
      </c>
      <c r="M18" s="213" t="s">
        <v>543</v>
      </c>
      <c r="N18" s="213" t="s">
        <v>416</v>
      </c>
      <c r="O18" s="213">
        <v>12</v>
      </c>
      <c r="P18" s="27">
        <f>94668/O18</f>
        <v>7889</v>
      </c>
      <c r="Q18" s="25">
        <f>P18*O18</f>
        <v>94668</v>
      </c>
      <c r="R18" s="25">
        <f t="shared" si="1"/>
        <v>94668</v>
      </c>
      <c r="S18" s="28">
        <v>44197</v>
      </c>
      <c r="T18" s="28">
        <v>44531</v>
      </c>
      <c r="U18" s="29">
        <v>37</v>
      </c>
      <c r="V18" s="26" t="s">
        <v>168</v>
      </c>
      <c r="W18" s="150" t="s">
        <v>583</v>
      </c>
      <c r="X18" s="153" t="s">
        <v>584</v>
      </c>
      <c r="Y18" s="26" t="s">
        <v>479</v>
      </c>
    </row>
    <row r="19" spans="1:25" ht="242.25" customHeight="1">
      <c r="A19" s="213">
        <v>16</v>
      </c>
      <c r="B19" s="24" t="s">
        <v>537</v>
      </c>
      <c r="C19" s="26" t="s">
        <v>538</v>
      </c>
      <c r="D19" s="26" t="s">
        <v>590</v>
      </c>
      <c r="E19" s="26" t="s">
        <v>591</v>
      </c>
      <c r="F19" s="29" t="s">
        <v>582</v>
      </c>
      <c r="G19" s="213" t="s">
        <v>541</v>
      </c>
      <c r="H19" s="213" t="s">
        <v>119</v>
      </c>
      <c r="I19" s="29" t="s">
        <v>542</v>
      </c>
      <c r="J19" s="29">
        <v>100</v>
      </c>
      <c r="K19" s="29" t="s">
        <v>389</v>
      </c>
      <c r="L19" s="213" t="s">
        <v>387</v>
      </c>
      <c r="M19" s="213" t="s">
        <v>543</v>
      </c>
      <c r="N19" s="213" t="s">
        <v>592</v>
      </c>
      <c r="O19" s="213">
        <v>12</v>
      </c>
      <c r="P19" s="27">
        <f>982020.04/O19</f>
        <v>81835.003333333341</v>
      </c>
      <c r="Q19" s="25">
        <f t="shared" si="0"/>
        <v>982020.04</v>
      </c>
      <c r="R19" s="25">
        <f t="shared" si="1"/>
        <v>982020.04</v>
      </c>
      <c r="S19" s="28">
        <v>44197</v>
      </c>
      <c r="T19" s="28">
        <v>44531</v>
      </c>
      <c r="U19" s="29">
        <v>48</v>
      </c>
      <c r="V19" s="26" t="s">
        <v>593</v>
      </c>
      <c r="W19" s="29" t="s">
        <v>594</v>
      </c>
      <c r="X19" s="153" t="s">
        <v>595</v>
      </c>
      <c r="Y19" s="26" t="s">
        <v>585</v>
      </c>
    </row>
    <row r="20" spans="1:25" ht="242.25" customHeight="1">
      <c r="A20" s="213">
        <v>17</v>
      </c>
      <c r="B20" s="24" t="s">
        <v>537</v>
      </c>
      <c r="C20" s="26" t="s">
        <v>538</v>
      </c>
      <c r="D20" s="26" t="s">
        <v>596</v>
      </c>
      <c r="E20" s="26" t="s">
        <v>597</v>
      </c>
      <c r="F20" s="29" t="s">
        <v>393</v>
      </c>
      <c r="G20" s="213" t="s">
        <v>541</v>
      </c>
      <c r="H20" s="213" t="s">
        <v>119</v>
      </c>
      <c r="I20" s="29" t="s">
        <v>542</v>
      </c>
      <c r="J20" s="29">
        <v>100</v>
      </c>
      <c r="K20" s="29" t="s">
        <v>389</v>
      </c>
      <c r="L20" s="213" t="s">
        <v>387</v>
      </c>
      <c r="M20" s="213" t="s">
        <v>543</v>
      </c>
      <c r="N20" s="213" t="s">
        <v>592</v>
      </c>
      <c r="O20" s="213">
        <v>12</v>
      </c>
      <c r="P20" s="27">
        <f>106200/O20</f>
        <v>8850</v>
      </c>
      <c r="Q20" s="25">
        <f t="shared" si="0"/>
        <v>106200</v>
      </c>
      <c r="R20" s="25">
        <f t="shared" si="1"/>
        <v>106200</v>
      </c>
      <c r="S20" s="28">
        <v>44197</v>
      </c>
      <c r="T20" s="28">
        <v>44531</v>
      </c>
      <c r="U20" s="29">
        <v>48</v>
      </c>
      <c r="V20" s="26" t="s">
        <v>593</v>
      </c>
      <c r="W20" s="29" t="s">
        <v>594</v>
      </c>
      <c r="X20" s="153" t="s">
        <v>595</v>
      </c>
      <c r="Y20" s="26" t="s">
        <v>585</v>
      </c>
    </row>
    <row r="21" spans="1:25" ht="97.5" customHeight="1">
      <c r="A21" s="213">
        <v>18</v>
      </c>
      <c r="B21" s="24" t="s">
        <v>537</v>
      </c>
      <c r="C21" s="26" t="s">
        <v>538</v>
      </c>
      <c r="D21" s="26" t="s">
        <v>598</v>
      </c>
      <c r="E21" s="26" t="s">
        <v>599</v>
      </c>
      <c r="F21" s="29" t="s">
        <v>540</v>
      </c>
      <c r="G21" s="213" t="s">
        <v>541</v>
      </c>
      <c r="H21" s="213" t="s">
        <v>119</v>
      </c>
      <c r="I21" s="29" t="s">
        <v>542</v>
      </c>
      <c r="J21" s="29">
        <v>100</v>
      </c>
      <c r="K21" s="29" t="s">
        <v>389</v>
      </c>
      <c r="L21" s="213" t="s">
        <v>269</v>
      </c>
      <c r="M21" s="213" t="s">
        <v>600</v>
      </c>
      <c r="N21" s="213" t="s">
        <v>497</v>
      </c>
      <c r="O21" s="213">
        <v>1</v>
      </c>
      <c r="P21" s="27">
        <v>222000</v>
      </c>
      <c r="Q21" s="25">
        <f t="shared" si="0"/>
        <v>222000</v>
      </c>
      <c r="R21" s="25">
        <f t="shared" si="1"/>
        <v>222000</v>
      </c>
      <c r="S21" s="28">
        <v>44197</v>
      </c>
      <c r="T21" s="28">
        <v>44531</v>
      </c>
      <c r="U21" s="29">
        <v>27</v>
      </c>
      <c r="V21" s="26" t="s">
        <v>498</v>
      </c>
      <c r="W21" s="29" t="s">
        <v>601</v>
      </c>
      <c r="X21" s="26" t="s">
        <v>602</v>
      </c>
      <c r="Y21" s="26" t="s">
        <v>499</v>
      </c>
    </row>
    <row r="22" spans="1:25" s="301" customFormat="1" ht="54" customHeight="1">
      <c r="A22" s="291">
        <v>19</v>
      </c>
      <c r="B22" s="292" t="s">
        <v>603</v>
      </c>
      <c r="C22" s="293" t="s">
        <v>538</v>
      </c>
      <c r="D22" s="293" t="s">
        <v>604</v>
      </c>
      <c r="E22" s="293" t="s">
        <v>605</v>
      </c>
      <c r="F22" s="294" t="s">
        <v>540</v>
      </c>
      <c r="G22" s="291" t="s">
        <v>541</v>
      </c>
      <c r="H22" s="291" t="s">
        <v>119</v>
      </c>
      <c r="I22" s="294" t="s">
        <v>542</v>
      </c>
      <c r="J22" s="294">
        <v>100</v>
      </c>
      <c r="K22" s="294" t="s">
        <v>389</v>
      </c>
      <c r="L22" s="291" t="s">
        <v>269</v>
      </c>
      <c r="M22" s="291" t="s">
        <v>600</v>
      </c>
      <c r="N22" s="295" t="s">
        <v>606</v>
      </c>
      <c r="O22" s="291">
        <v>1</v>
      </c>
      <c r="P22" s="296">
        <v>346000</v>
      </c>
      <c r="Q22" s="297">
        <f t="shared" si="0"/>
        <v>346000</v>
      </c>
      <c r="R22" s="297">
        <v>96000</v>
      </c>
      <c r="S22" s="298">
        <v>44197</v>
      </c>
      <c r="T22" s="298">
        <v>44531</v>
      </c>
      <c r="U22" s="294">
        <v>42</v>
      </c>
      <c r="V22" s="293" t="s">
        <v>215</v>
      </c>
      <c r="W22" s="299" t="s">
        <v>607</v>
      </c>
      <c r="X22" s="300" t="s">
        <v>608</v>
      </c>
      <c r="Y22" s="293" t="s">
        <v>609</v>
      </c>
    </row>
    <row r="23" spans="1:25" ht="70.5" customHeight="1">
      <c r="A23" s="213">
        <v>20</v>
      </c>
      <c r="B23" s="24" t="s">
        <v>537</v>
      </c>
      <c r="C23" s="26" t="s">
        <v>538</v>
      </c>
      <c r="D23" s="26" t="s">
        <v>610</v>
      </c>
      <c r="E23" s="26" t="s">
        <v>611</v>
      </c>
      <c r="F23" s="29" t="s">
        <v>540</v>
      </c>
      <c r="G23" s="213" t="s">
        <v>541</v>
      </c>
      <c r="H23" s="213" t="s">
        <v>119</v>
      </c>
      <c r="I23" s="29" t="s">
        <v>542</v>
      </c>
      <c r="J23" s="29">
        <v>100</v>
      </c>
      <c r="K23" s="29" t="s">
        <v>389</v>
      </c>
      <c r="L23" s="213" t="s">
        <v>387</v>
      </c>
      <c r="M23" s="213" t="s">
        <v>543</v>
      </c>
      <c r="N23" s="213" t="s">
        <v>612</v>
      </c>
      <c r="O23" s="213">
        <v>12</v>
      </c>
      <c r="P23" s="27">
        <f>187489/12</f>
        <v>15624.083333333334</v>
      </c>
      <c r="Q23" s="25">
        <f t="shared" si="0"/>
        <v>187489</v>
      </c>
      <c r="R23" s="25">
        <f>Q23</f>
        <v>187489</v>
      </c>
      <c r="S23" s="28">
        <v>44197</v>
      </c>
      <c r="T23" s="28">
        <v>44531</v>
      </c>
      <c r="U23" s="29">
        <v>38</v>
      </c>
      <c r="V23" s="26" t="s">
        <v>207</v>
      </c>
      <c r="W23" s="29" t="s">
        <v>613</v>
      </c>
      <c r="X23" s="204" t="s">
        <v>614</v>
      </c>
      <c r="Y23" s="26" t="s">
        <v>615</v>
      </c>
    </row>
    <row r="24" spans="1:25" ht="61.5" customHeight="1">
      <c r="A24" s="213">
        <v>21</v>
      </c>
      <c r="B24" s="24" t="s">
        <v>537</v>
      </c>
      <c r="C24" s="26" t="s">
        <v>538</v>
      </c>
      <c r="D24" s="26" t="s">
        <v>616</v>
      </c>
      <c r="E24" s="26" t="s">
        <v>617</v>
      </c>
      <c r="F24" s="29" t="s">
        <v>393</v>
      </c>
      <c r="G24" s="213" t="s">
        <v>541</v>
      </c>
      <c r="H24" s="213" t="s">
        <v>119</v>
      </c>
      <c r="I24" s="29" t="s">
        <v>542</v>
      </c>
      <c r="J24" s="29">
        <v>100</v>
      </c>
      <c r="K24" s="29" t="s">
        <v>389</v>
      </c>
      <c r="L24" s="213" t="s">
        <v>387</v>
      </c>
      <c r="M24" s="213" t="s">
        <v>543</v>
      </c>
      <c r="N24" s="213" t="s">
        <v>464</v>
      </c>
      <c r="O24" s="213">
        <v>12</v>
      </c>
      <c r="P24" s="27">
        <f>21180/12</f>
        <v>1765</v>
      </c>
      <c r="Q24" s="25">
        <f t="shared" si="0"/>
        <v>21180</v>
      </c>
      <c r="R24" s="25">
        <f>Q24</f>
        <v>21180</v>
      </c>
      <c r="S24" s="28">
        <v>44197</v>
      </c>
      <c r="T24" s="28">
        <v>44531</v>
      </c>
      <c r="U24" s="29">
        <v>40</v>
      </c>
      <c r="V24" s="26" t="s">
        <v>618</v>
      </c>
      <c r="W24" s="150" t="s">
        <v>619</v>
      </c>
      <c r="X24" s="153" t="s">
        <v>620</v>
      </c>
      <c r="Y24" s="26" t="s">
        <v>621</v>
      </c>
    </row>
    <row r="25" spans="1:25" ht="242.25" customHeight="1">
      <c r="A25" s="213">
        <v>22</v>
      </c>
      <c r="B25" s="24" t="s">
        <v>537</v>
      </c>
      <c r="C25" s="26" t="s">
        <v>538</v>
      </c>
      <c r="D25" s="26" t="s">
        <v>500</v>
      </c>
      <c r="E25" s="26" t="s">
        <v>622</v>
      </c>
      <c r="F25" s="29" t="s">
        <v>393</v>
      </c>
      <c r="G25" s="213" t="s">
        <v>541</v>
      </c>
      <c r="H25" s="213" t="s">
        <v>119</v>
      </c>
      <c r="I25" s="29" t="s">
        <v>542</v>
      </c>
      <c r="J25" s="29">
        <v>100</v>
      </c>
      <c r="K25" s="29" t="s">
        <v>389</v>
      </c>
      <c r="L25" s="213" t="s">
        <v>114</v>
      </c>
      <c r="M25" s="213" t="s">
        <v>543</v>
      </c>
      <c r="N25" s="213" t="s">
        <v>623</v>
      </c>
      <c r="O25" s="213">
        <v>12</v>
      </c>
      <c r="P25" s="27">
        <f>33552/O25</f>
        <v>2796</v>
      </c>
      <c r="Q25" s="25">
        <f t="shared" si="0"/>
        <v>33552</v>
      </c>
      <c r="R25" s="25">
        <f>Q25</f>
        <v>33552</v>
      </c>
      <c r="S25" s="28">
        <v>44197</v>
      </c>
      <c r="T25" s="28">
        <v>44531</v>
      </c>
      <c r="U25" s="29">
        <v>12</v>
      </c>
      <c r="V25" s="26" t="s">
        <v>503</v>
      </c>
      <c r="W25" s="150" t="s">
        <v>624</v>
      </c>
      <c r="X25" s="153" t="s">
        <v>625</v>
      </c>
      <c r="Y25" s="26" t="s">
        <v>479</v>
      </c>
    </row>
    <row r="26" spans="1:25" ht="242.25" customHeight="1">
      <c r="A26" s="213">
        <v>23</v>
      </c>
      <c r="B26" s="24" t="s">
        <v>537</v>
      </c>
      <c r="C26" s="26" t="s">
        <v>538</v>
      </c>
      <c r="D26" s="26" t="s">
        <v>626</v>
      </c>
      <c r="E26" s="26" t="s">
        <v>627</v>
      </c>
      <c r="F26" s="29" t="s">
        <v>393</v>
      </c>
      <c r="G26" s="213" t="s">
        <v>541</v>
      </c>
      <c r="H26" s="213" t="s">
        <v>119</v>
      </c>
      <c r="I26" s="29" t="s">
        <v>542</v>
      </c>
      <c r="J26" s="29">
        <v>100</v>
      </c>
      <c r="K26" s="29" t="s">
        <v>389</v>
      </c>
      <c r="L26" s="213" t="s">
        <v>114</v>
      </c>
      <c r="M26" s="213" t="s">
        <v>543</v>
      </c>
      <c r="N26" s="213" t="s">
        <v>471</v>
      </c>
      <c r="O26" s="213">
        <v>12</v>
      </c>
      <c r="P26" s="27">
        <f>217258.2/O26</f>
        <v>18104.850000000002</v>
      </c>
      <c r="Q26" s="25">
        <f t="shared" si="0"/>
        <v>217258.2</v>
      </c>
      <c r="R26" s="198">
        <v>184767.2</v>
      </c>
      <c r="S26" s="28">
        <v>44197</v>
      </c>
      <c r="T26" s="28">
        <v>44531</v>
      </c>
      <c r="U26" s="29">
        <v>127</v>
      </c>
      <c r="V26" s="26" t="s">
        <v>304</v>
      </c>
      <c r="W26" s="29" t="s">
        <v>628</v>
      </c>
      <c r="X26" s="26" t="s">
        <v>629</v>
      </c>
      <c r="Y26" s="26" t="s">
        <v>479</v>
      </c>
    </row>
    <row r="27" spans="1:25" ht="242.25" customHeight="1">
      <c r="A27" s="213">
        <v>24</v>
      </c>
      <c r="B27" s="24" t="s">
        <v>537</v>
      </c>
      <c r="C27" s="26" t="s">
        <v>538</v>
      </c>
      <c r="D27" s="26" t="s">
        <v>626</v>
      </c>
      <c r="E27" s="26" t="s">
        <v>630</v>
      </c>
      <c r="F27" s="29" t="s">
        <v>473</v>
      </c>
      <c r="G27" s="213" t="s">
        <v>541</v>
      </c>
      <c r="H27" s="213" t="s">
        <v>119</v>
      </c>
      <c r="I27" s="29" t="s">
        <v>542</v>
      </c>
      <c r="J27" s="29">
        <v>100</v>
      </c>
      <c r="K27" s="29" t="s">
        <v>389</v>
      </c>
      <c r="L27" s="213" t="s">
        <v>114</v>
      </c>
      <c r="M27" s="213" t="s">
        <v>543</v>
      </c>
      <c r="N27" s="213" t="s">
        <v>471</v>
      </c>
      <c r="O27" s="213">
        <v>12</v>
      </c>
      <c r="P27" s="27">
        <f>1026408.8/O27</f>
        <v>85534.066666666666</v>
      </c>
      <c r="Q27" s="25">
        <f t="shared" si="0"/>
        <v>1026408.8</v>
      </c>
      <c r="R27" s="198">
        <v>993917.8</v>
      </c>
      <c r="S27" s="28">
        <v>44197</v>
      </c>
      <c r="T27" s="28">
        <v>44531</v>
      </c>
      <c r="U27" s="29">
        <v>127</v>
      </c>
      <c r="V27" s="26" t="s">
        <v>304</v>
      </c>
      <c r="W27" s="29" t="s">
        <v>628</v>
      </c>
      <c r="X27" s="26" t="s">
        <v>629</v>
      </c>
      <c r="Y27" s="26" t="s">
        <v>479</v>
      </c>
    </row>
    <row r="28" spans="1:25" ht="242.25" customHeight="1">
      <c r="A28" s="213">
        <v>25</v>
      </c>
      <c r="B28" s="24" t="s">
        <v>537</v>
      </c>
      <c r="C28" s="26" t="s">
        <v>538</v>
      </c>
      <c r="D28" s="26" t="s">
        <v>631</v>
      </c>
      <c r="E28" s="26" t="s">
        <v>632</v>
      </c>
      <c r="F28" s="29" t="s">
        <v>393</v>
      </c>
      <c r="G28" s="213" t="s">
        <v>541</v>
      </c>
      <c r="H28" s="213" t="s">
        <v>119</v>
      </c>
      <c r="I28" s="29" t="s">
        <v>542</v>
      </c>
      <c r="J28" s="29">
        <v>100</v>
      </c>
      <c r="K28" s="29" t="s">
        <v>389</v>
      </c>
      <c r="L28" s="213" t="s">
        <v>387</v>
      </c>
      <c r="M28" s="213" t="s">
        <v>543</v>
      </c>
      <c r="N28" s="213" t="s">
        <v>492</v>
      </c>
      <c r="O28" s="213">
        <v>12</v>
      </c>
      <c r="P28" s="27">
        <f>44293.2/12</f>
        <v>3691.1</v>
      </c>
      <c r="Q28" s="25">
        <f t="shared" si="0"/>
        <v>44293.2</v>
      </c>
      <c r="R28" s="25">
        <f>Q28</f>
        <v>44293.2</v>
      </c>
      <c r="S28" s="28">
        <v>44197</v>
      </c>
      <c r="T28" s="28">
        <v>44531</v>
      </c>
      <c r="U28" s="29">
        <v>11</v>
      </c>
      <c r="V28" s="26" t="s">
        <v>124</v>
      </c>
      <c r="W28" s="29" t="s">
        <v>576</v>
      </c>
      <c r="X28" s="153" t="s">
        <v>577</v>
      </c>
      <c r="Y28" s="26" t="s">
        <v>479</v>
      </c>
    </row>
    <row r="29" spans="1:25" ht="242.25" customHeight="1">
      <c r="A29" s="213">
        <v>26</v>
      </c>
      <c r="B29" s="24" t="s">
        <v>537</v>
      </c>
      <c r="C29" s="26" t="s">
        <v>538</v>
      </c>
      <c r="D29" s="214" t="s">
        <v>633</v>
      </c>
      <c r="E29" s="214" t="s">
        <v>634</v>
      </c>
      <c r="F29" s="29" t="s">
        <v>540</v>
      </c>
      <c r="G29" s="213" t="s">
        <v>541</v>
      </c>
      <c r="H29" s="213" t="s">
        <v>119</v>
      </c>
      <c r="I29" s="29" t="s">
        <v>542</v>
      </c>
      <c r="J29" s="29">
        <v>100</v>
      </c>
      <c r="K29" s="29" t="s">
        <v>389</v>
      </c>
      <c r="L29" s="213" t="s">
        <v>269</v>
      </c>
      <c r="M29" s="213" t="s">
        <v>543</v>
      </c>
      <c r="N29" s="213" t="s">
        <v>486</v>
      </c>
      <c r="O29" s="213">
        <v>12</v>
      </c>
      <c r="P29" s="27">
        <f>35000/O29</f>
        <v>2916.6666666666665</v>
      </c>
      <c r="Q29" s="25">
        <f t="shared" si="0"/>
        <v>35000</v>
      </c>
      <c r="R29" s="25">
        <v>34644.410000000003</v>
      </c>
      <c r="S29" s="199">
        <v>44197</v>
      </c>
      <c r="T29" s="199">
        <v>44531</v>
      </c>
      <c r="U29" s="200">
        <v>47</v>
      </c>
      <c r="V29" s="157" t="s">
        <v>635</v>
      </c>
      <c r="W29" s="158" t="s">
        <v>636</v>
      </c>
      <c r="X29" s="153" t="s">
        <v>637</v>
      </c>
      <c r="Y29" s="157" t="s">
        <v>479</v>
      </c>
    </row>
    <row r="30" spans="1:25" ht="73.5" customHeight="1">
      <c r="A30" s="213">
        <v>27</v>
      </c>
      <c r="B30" s="24" t="s">
        <v>537</v>
      </c>
      <c r="C30" s="26" t="s">
        <v>538</v>
      </c>
      <c r="D30" s="214" t="s">
        <v>638</v>
      </c>
      <c r="E30" s="214" t="s">
        <v>639</v>
      </c>
      <c r="F30" s="42" t="s">
        <v>540</v>
      </c>
      <c r="G30" s="43" t="s">
        <v>541</v>
      </c>
      <c r="H30" s="43" t="s">
        <v>119</v>
      </c>
      <c r="I30" s="44" t="s">
        <v>542</v>
      </c>
      <c r="J30" s="44">
        <v>100</v>
      </c>
      <c r="K30" s="44" t="s">
        <v>389</v>
      </c>
      <c r="L30" s="43" t="s">
        <v>114</v>
      </c>
      <c r="M30" s="43" t="s">
        <v>543</v>
      </c>
      <c r="N30" s="43" t="s">
        <v>640</v>
      </c>
      <c r="O30" s="43">
        <v>1</v>
      </c>
      <c r="P30" s="27">
        <v>168478.72</v>
      </c>
      <c r="Q30" s="45">
        <f t="shared" si="0"/>
        <v>168478.72</v>
      </c>
      <c r="R30" s="25">
        <f>Q30</f>
        <v>168478.72</v>
      </c>
      <c r="S30" s="201">
        <v>44197</v>
      </c>
      <c r="T30" s="201">
        <v>44531</v>
      </c>
      <c r="U30" s="159">
        <v>127</v>
      </c>
      <c r="V30" s="159" t="s">
        <v>304</v>
      </c>
      <c r="W30" s="159" t="s">
        <v>641</v>
      </c>
      <c r="X30" s="153" t="s">
        <v>642</v>
      </c>
      <c r="Y30" s="26" t="s">
        <v>514</v>
      </c>
    </row>
    <row r="31" spans="1:25" ht="55.5" customHeight="1">
      <c r="A31" s="213">
        <v>28</v>
      </c>
      <c r="B31" s="24" t="s">
        <v>537</v>
      </c>
      <c r="C31" s="26" t="s">
        <v>103</v>
      </c>
      <c r="D31" s="26" t="s">
        <v>643</v>
      </c>
      <c r="E31" s="26" t="s">
        <v>644</v>
      </c>
      <c r="F31" s="29" t="s">
        <v>393</v>
      </c>
      <c r="G31" s="213" t="s">
        <v>541</v>
      </c>
      <c r="H31" s="213" t="s">
        <v>200</v>
      </c>
      <c r="I31" s="29" t="s">
        <v>542</v>
      </c>
      <c r="J31" s="29">
        <v>100</v>
      </c>
      <c r="K31" s="29" t="s">
        <v>389</v>
      </c>
      <c r="L31" s="213" t="s">
        <v>43</v>
      </c>
      <c r="M31" s="213" t="s">
        <v>543</v>
      </c>
      <c r="N31" s="213" t="s">
        <v>458</v>
      </c>
      <c r="O31" s="213">
        <v>12</v>
      </c>
      <c r="P31" s="27">
        <f>745882/12</f>
        <v>62156.833333333336</v>
      </c>
      <c r="Q31" s="25">
        <v>240000</v>
      </c>
      <c r="R31" s="25">
        <v>240000</v>
      </c>
      <c r="S31" s="28">
        <v>44197</v>
      </c>
      <c r="T31" s="28">
        <v>44531</v>
      </c>
      <c r="U31" s="29">
        <v>102</v>
      </c>
      <c r="V31" s="26" t="s">
        <v>254</v>
      </c>
      <c r="W31" s="150" t="s">
        <v>568</v>
      </c>
      <c r="X31" s="153" t="s">
        <v>569</v>
      </c>
      <c r="Y31" s="26" t="s">
        <v>645</v>
      </c>
    </row>
    <row r="32" spans="1:25" ht="55.5" customHeight="1">
      <c r="A32" s="213">
        <v>29</v>
      </c>
      <c r="B32" s="24" t="s">
        <v>537</v>
      </c>
      <c r="C32" s="26" t="s">
        <v>538</v>
      </c>
      <c r="D32" s="26" t="s">
        <v>504</v>
      </c>
      <c r="E32" s="26" t="s">
        <v>504</v>
      </c>
      <c r="F32" s="29" t="s">
        <v>393</v>
      </c>
      <c r="G32" s="213" t="s">
        <v>541</v>
      </c>
      <c r="H32" s="213" t="s">
        <v>200</v>
      </c>
      <c r="I32" s="29" t="s">
        <v>542</v>
      </c>
      <c r="J32" s="29">
        <v>100</v>
      </c>
      <c r="K32" s="29" t="s">
        <v>389</v>
      </c>
      <c r="L32" s="213" t="s">
        <v>387</v>
      </c>
      <c r="M32" s="213" t="s">
        <v>543</v>
      </c>
      <c r="N32" s="214" t="s">
        <v>508</v>
      </c>
      <c r="O32" s="213">
        <v>12</v>
      </c>
      <c r="P32" s="27">
        <f>Q32/12</f>
        <v>23640.708333333332</v>
      </c>
      <c r="Q32" s="37">
        <v>283688.5</v>
      </c>
      <c r="R32" s="25">
        <f>Q32</f>
        <v>283688.5</v>
      </c>
      <c r="S32" s="28">
        <v>44197</v>
      </c>
      <c r="T32" s="28">
        <v>44531</v>
      </c>
      <c r="U32" s="131">
        <v>35</v>
      </c>
      <c r="V32" s="29" t="s">
        <v>203</v>
      </c>
      <c r="W32" s="131" t="s">
        <v>646</v>
      </c>
      <c r="X32" s="153" t="s">
        <v>647</v>
      </c>
      <c r="Y32" s="26" t="s">
        <v>648</v>
      </c>
    </row>
    <row r="33" spans="1:25" ht="55.5" customHeight="1">
      <c r="A33" s="213">
        <v>30</v>
      </c>
      <c r="B33" s="24" t="s">
        <v>537</v>
      </c>
      <c r="C33" s="26" t="s">
        <v>538</v>
      </c>
      <c r="D33" s="26" t="s">
        <v>509</v>
      </c>
      <c r="E33" s="26" t="s">
        <v>649</v>
      </c>
      <c r="F33" s="29" t="s">
        <v>393</v>
      </c>
      <c r="G33" s="213" t="s">
        <v>541</v>
      </c>
      <c r="H33" s="213" t="s">
        <v>200</v>
      </c>
      <c r="I33" s="29" t="s">
        <v>542</v>
      </c>
      <c r="J33" s="29">
        <v>100</v>
      </c>
      <c r="K33" s="29" t="s">
        <v>389</v>
      </c>
      <c r="L33" s="213" t="s">
        <v>387</v>
      </c>
      <c r="M33" s="213" t="s">
        <v>543</v>
      </c>
      <c r="N33" s="214" t="s">
        <v>512</v>
      </c>
      <c r="O33" s="213">
        <v>12</v>
      </c>
      <c r="P33" s="27">
        <f>Q33/12</f>
        <v>24217.5</v>
      </c>
      <c r="Q33" s="25">
        <v>290610</v>
      </c>
      <c r="R33" s="25">
        <f>Q33</f>
        <v>290610</v>
      </c>
      <c r="S33" s="28">
        <v>44197</v>
      </c>
      <c r="T33" s="28">
        <v>44531</v>
      </c>
      <c r="U33" s="26"/>
      <c r="V33" s="26"/>
      <c r="W33" s="29" t="s">
        <v>650</v>
      </c>
      <c r="X33" s="153" t="s">
        <v>584</v>
      </c>
      <c r="Y33" s="26" t="s">
        <v>645</v>
      </c>
    </row>
    <row r="34" spans="1:25" ht="38.25" customHeight="1">
      <c r="A34" s="251">
        <v>31</v>
      </c>
      <c r="B34" s="251" t="s">
        <v>537</v>
      </c>
      <c r="C34" s="249" t="s">
        <v>538</v>
      </c>
      <c r="D34" s="249" t="s">
        <v>651</v>
      </c>
      <c r="E34" s="209" t="s">
        <v>652</v>
      </c>
      <c r="F34" s="196" t="s">
        <v>653</v>
      </c>
      <c r="G34" s="178" t="s">
        <v>541</v>
      </c>
      <c r="H34" s="178" t="s">
        <v>119</v>
      </c>
      <c r="I34" s="196" t="s">
        <v>542</v>
      </c>
      <c r="J34" s="196">
        <v>100</v>
      </c>
      <c r="K34" s="196" t="s">
        <v>389</v>
      </c>
      <c r="L34" s="178" t="s">
        <v>387</v>
      </c>
      <c r="M34" s="178" t="s">
        <v>543</v>
      </c>
      <c r="N34" s="219" t="s">
        <v>508</v>
      </c>
      <c r="O34" s="178">
        <v>12</v>
      </c>
      <c r="P34" s="210">
        <f>770000/12</f>
        <v>64166.666666666664</v>
      </c>
      <c r="Q34" s="181">
        <v>770000</v>
      </c>
      <c r="R34" s="181">
        <v>0</v>
      </c>
      <c r="S34" s="182">
        <v>44197</v>
      </c>
      <c r="T34" s="182">
        <v>44531</v>
      </c>
      <c r="U34" s="249"/>
      <c r="V34" s="249"/>
      <c r="W34" s="249" t="s">
        <v>646</v>
      </c>
      <c r="X34" s="249" t="s">
        <v>647</v>
      </c>
      <c r="Y34" s="249" t="s">
        <v>648</v>
      </c>
    </row>
    <row r="35" spans="1:25" ht="25.5">
      <c r="A35" s="252"/>
      <c r="B35" s="252"/>
      <c r="C35" s="250"/>
      <c r="D35" s="250"/>
      <c r="E35" s="209" t="s">
        <v>654</v>
      </c>
      <c r="F35" s="196" t="s">
        <v>655</v>
      </c>
      <c r="G35" s="178" t="s">
        <v>541</v>
      </c>
      <c r="H35" s="178" t="s">
        <v>655</v>
      </c>
      <c r="I35" s="196" t="s">
        <v>542</v>
      </c>
      <c r="J35" s="196">
        <v>100</v>
      </c>
      <c r="K35" s="196" t="s">
        <v>389</v>
      </c>
      <c r="L35" s="178" t="s">
        <v>656</v>
      </c>
      <c r="M35" s="178" t="s">
        <v>543</v>
      </c>
      <c r="N35" s="219" t="s">
        <v>657</v>
      </c>
      <c r="O35" s="178">
        <v>12</v>
      </c>
      <c r="P35" s="210">
        <f>332000/12</f>
        <v>27666.666666666668</v>
      </c>
      <c r="Q35" s="181">
        <v>332000</v>
      </c>
      <c r="R35" s="181">
        <v>0</v>
      </c>
      <c r="S35" s="182">
        <v>44197</v>
      </c>
      <c r="T35" s="182">
        <v>44531</v>
      </c>
      <c r="U35" s="250"/>
      <c r="V35" s="250"/>
      <c r="W35" s="250"/>
      <c r="X35" s="250"/>
      <c r="Y35" s="250"/>
    </row>
    <row r="36" spans="1:25">
      <c r="A36" s="51"/>
      <c r="B36" s="51"/>
      <c r="C36" s="206"/>
      <c r="D36" s="207"/>
      <c r="P36" s="205"/>
      <c r="S36" s="208"/>
      <c r="T36" s="208"/>
    </row>
    <row r="37" spans="1:25">
      <c r="P37" s="22" t="s">
        <v>515</v>
      </c>
      <c r="Q37" s="30">
        <f>SUM(Q4:Q34)</f>
        <v>15130301.979999999</v>
      </c>
      <c r="R37" s="30">
        <f>SUM(R4:R35)</f>
        <v>12424491.189999999</v>
      </c>
    </row>
  </sheetData>
  <autoFilter ref="D1:D37" xr:uid="{00000000-0009-0000-0000-000004000000}"/>
  <mergeCells count="31">
    <mergeCell ref="Y2:Y3"/>
    <mergeCell ref="W2:X2"/>
    <mergeCell ref="A1:Y1"/>
    <mergeCell ref="P2:P3"/>
    <mergeCell ref="A2:A3"/>
    <mergeCell ref="B2:B3"/>
    <mergeCell ref="C2:C3"/>
    <mergeCell ref="D2:D3"/>
    <mergeCell ref="E2:E3"/>
    <mergeCell ref="F2:F3"/>
    <mergeCell ref="G2:G3"/>
    <mergeCell ref="H2:H3"/>
    <mergeCell ref="I2:J3"/>
    <mergeCell ref="K2:K3"/>
    <mergeCell ref="L2:L3"/>
    <mergeCell ref="M2:M3"/>
    <mergeCell ref="B34:B35"/>
    <mergeCell ref="A34:A35"/>
    <mergeCell ref="U34:U35"/>
    <mergeCell ref="Q2:Q3"/>
    <mergeCell ref="R2:R3"/>
    <mergeCell ref="S2:T2"/>
    <mergeCell ref="U2:V2"/>
    <mergeCell ref="N2:N3"/>
    <mergeCell ref="O2:O3"/>
    <mergeCell ref="V34:V35"/>
    <mergeCell ref="W34:W35"/>
    <mergeCell ref="X34:X35"/>
    <mergeCell ref="Y34:Y35"/>
    <mergeCell ref="D34:D35"/>
    <mergeCell ref="C34:C35"/>
  </mergeCells>
  <pageMargins left="0.511811024" right="0.511811024" top="0.78740157499999996" bottom="0.78740157499999996" header="0.31496062000000002" footer="0.31496062000000002"/>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A9D08E"/>
  </sheetPr>
  <dimension ref="A1:AB43"/>
  <sheetViews>
    <sheetView zoomScaleNormal="100" workbookViewId="0">
      <pane ySplit="3" topLeftCell="E38" activePane="bottomLeft" state="frozen"/>
      <selection pane="bottomLeft" activeCell="T43" sqref="T43"/>
    </sheetView>
  </sheetViews>
  <sheetFormatPr defaultRowHeight="12.75"/>
  <cols>
    <col min="1" max="1" width="9.140625" style="51"/>
    <col min="2" max="2" width="19.42578125" style="51" customWidth="1"/>
    <col min="3" max="3" width="16.42578125" style="51" customWidth="1"/>
    <col min="4" max="4" width="38.140625" style="51" customWidth="1"/>
    <col min="5" max="5" width="54.140625" style="51" customWidth="1"/>
    <col min="6" max="6" width="15.28515625" style="51" customWidth="1"/>
    <col min="7" max="7" width="12.42578125" style="51" customWidth="1"/>
    <col min="8" max="8" width="15.42578125" style="51" customWidth="1"/>
    <col min="9" max="9" width="7.7109375" style="51" customWidth="1"/>
    <col min="10" max="10" width="8.5703125" style="51" customWidth="1"/>
    <col min="11" max="11" width="15.42578125" style="51" customWidth="1"/>
    <col min="12" max="12" width="14.140625" style="51" customWidth="1"/>
    <col min="13" max="13" width="13.28515625" style="53" customWidth="1"/>
    <col min="14" max="14" width="24.140625" style="51" customWidth="1"/>
    <col min="15" max="15" width="12.5703125" style="51" customWidth="1"/>
    <col min="16" max="16" width="15.28515625" style="53" customWidth="1"/>
    <col min="17" max="17" width="18.42578125" style="53" customWidth="1"/>
    <col min="18" max="18" width="17.140625" style="53" customWidth="1"/>
    <col min="19" max="20" width="9.140625" style="53" customWidth="1"/>
    <col min="21" max="21" width="13.28515625" style="51" hidden="1" customWidth="1"/>
    <col min="22" max="22" width="41.42578125" style="53" hidden="1" customWidth="1"/>
    <col min="23" max="23" width="17.28515625" style="53" customWidth="1"/>
    <col min="24" max="24" width="50.5703125" style="52" customWidth="1"/>
    <col min="25" max="25" width="42.42578125" style="53" customWidth="1"/>
    <col min="26" max="26" width="23.42578125" style="53" customWidth="1"/>
    <col min="27" max="27" width="14.28515625" style="53" customWidth="1"/>
    <col min="28" max="16384" width="9.140625" style="53"/>
  </cols>
  <sheetData>
    <row r="1" spans="1:28">
      <c r="A1" s="281" t="s">
        <v>524</v>
      </c>
      <c r="B1" s="281"/>
      <c r="C1" s="281"/>
      <c r="D1" s="281"/>
      <c r="E1" s="281"/>
      <c r="F1" s="281"/>
      <c r="G1" s="281"/>
      <c r="H1" s="281"/>
      <c r="I1" s="281"/>
      <c r="J1" s="281"/>
      <c r="K1" s="281"/>
      <c r="L1" s="281"/>
      <c r="M1" s="281"/>
      <c r="N1" s="281"/>
      <c r="O1" s="281"/>
      <c r="P1" s="281"/>
      <c r="Q1" s="281"/>
      <c r="R1" s="281"/>
      <c r="S1" s="281"/>
      <c r="T1" s="281"/>
      <c r="U1" s="281"/>
      <c r="V1" s="281"/>
      <c r="W1" s="281"/>
      <c r="X1" s="281"/>
      <c r="Y1" s="281"/>
      <c r="Z1" s="281"/>
    </row>
    <row r="2" spans="1:28" ht="12.75" customHeight="1">
      <c r="A2" s="282" t="s">
        <v>20</v>
      </c>
      <c r="B2" s="282" t="s">
        <v>525</v>
      </c>
      <c r="C2" s="282" t="s">
        <v>363</v>
      </c>
      <c r="D2" s="282" t="s">
        <v>364</v>
      </c>
      <c r="E2" s="282" t="s">
        <v>526</v>
      </c>
      <c r="F2" s="282" t="s">
        <v>370</v>
      </c>
      <c r="G2" s="282" t="s">
        <v>527</v>
      </c>
      <c r="H2" s="282" t="s">
        <v>371</v>
      </c>
      <c r="I2" s="282" t="s">
        <v>373</v>
      </c>
      <c r="J2" s="282"/>
      <c r="K2" s="282" t="s">
        <v>374</v>
      </c>
      <c r="L2" s="282" t="s">
        <v>372</v>
      </c>
      <c r="M2" s="282" t="s">
        <v>375</v>
      </c>
      <c r="N2" s="282" t="s">
        <v>369</v>
      </c>
      <c r="O2" s="282" t="s">
        <v>528</v>
      </c>
      <c r="P2" s="282" t="s">
        <v>529</v>
      </c>
      <c r="Q2" s="282" t="s">
        <v>530</v>
      </c>
      <c r="R2" s="282" t="s">
        <v>531</v>
      </c>
      <c r="S2" s="284" t="s">
        <v>532</v>
      </c>
      <c r="T2" s="284"/>
      <c r="U2" s="285" t="s">
        <v>377</v>
      </c>
      <c r="V2" s="286"/>
      <c r="W2" s="283" t="s">
        <v>658</v>
      </c>
      <c r="X2" s="283"/>
      <c r="Y2" s="282" t="s">
        <v>534</v>
      </c>
      <c r="Z2" s="166" t="s">
        <v>659</v>
      </c>
      <c r="AA2" s="51"/>
      <c r="AB2" s="51"/>
    </row>
    <row r="3" spans="1:28">
      <c r="A3" s="282"/>
      <c r="B3" s="282"/>
      <c r="C3" s="282"/>
      <c r="D3" s="282"/>
      <c r="E3" s="282"/>
      <c r="F3" s="282"/>
      <c r="G3" s="282"/>
      <c r="H3" s="282"/>
      <c r="I3" s="282"/>
      <c r="J3" s="282"/>
      <c r="K3" s="282"/>
      <c r="L3" s="282"/>
      <c r="M3" s="282"/>
      <c r="N3" s="282"/>
      <c r="O3" s="282"/>
      <c r="P3" s="282"/>
      <c r="Q3" s="282"/>
      <c r="R3" s="282"/>
      <c r="S3" s="221" t="s">
        <v>535</v>
      </c>
      <c r="T3" s="221" t="s">
        <v>536</v>
      </c>
      <c r="U3" s="222" t="s">
        <v>20</v>
      </c>
      <c r="V3" s="167" t="s">
        <v>379</v>
      </c>
      <c r="W3" s="168" t="s">
        <v>20</v>
      </c>
      <c r="X3" s="169" t="s">
        <v>660</v>
      </c>
      <c r="Y3" s="282"/>
      <c r="Z3" s="166"/>
    </row>
    <row r="4" spans="1:28" ht="76.5">
      <c r="A4" s="213">
        <v>1</v>
      </c>
      <c r="B4" s="213" t="s">
        <v>603</v>
      </c>
      <c r="C4" s="29" t="s">
        <v>113</v>
      </c>
      <c r="D4" s="227" t="s">
        <v>661</v>
      </c>
      <c r="E4" s="214" t="s">
        <v>662</v>
      </c>
      <c r="F4" s="214" t="s">
        <v>393</v>
      </c>
      <c r="G4" s="213" t="s">
        <v>663</v>
      </c>
      <c r="H4" s="213" t="s">
        <v>119</v>
      </c>
      <c r="I4" s="214" t="s">
        <v>542</v>
      </c>
      <c r="J4" s="214">
        <v>100</v>
      </c>
      <c r="K4" s="214" t="s">
        <v>664</v>
      </c>
      <c r="L4" s="213" t="s">
        <v>114</v>
      </c>
      <c r="M4" s="213" t="s">
        <v>567</v>
      </c>
      <c r="N4" s="214" t="s">
        <v>665</v>
      </c>
      <c r="O4" s="132">
        <v>54</v>
      </c>
      <c r="P4" s="129">
        <v>2233</v>
      </c>
      <c r="Q4" s="25">
        <f t="shared" ref="Q4:Q11" si="0">P4*O4</f>
        <v>120582</v>
      </c>
      <c r="R4" s="24">
        <v>120582</v>
      </c>
      <c r="S4" s="28">
        <v>44197</v>
      </c>
      <c r="T4" s="28">
        <v>44531</v>
      </c>
      <c r="U4" s="213">
        <v>21</v>
      </c>
      <c r="V4" s="160" t="s">
        <v>145</v>
      </c>
      <c r="W4" s="146" t="s">
        <v>666</v>
      </c>
      <c r="X4" s="144" t="s">
        <v>667</v>
      </c>
      <c r="Y4" s="163" t="s">
        <v>514</v>
      </c>
      <c r="Z4" s="214"/>
    </row>
    <row r="5" spans="1:28" ht="76.5">
      <c r="A5" s="213">
        <v>2</v>
      </c>
      <c r="B5" s="213" t="s">
        <v>603</v>
      </c>
      <c r="C5" s="29" t="s">
        <v>113</v>
      </c>
      <c r="D5" s="227"/>
      <c r="E5" s="214" t="s">
        <v>662</v>
      </c>
      <c r="F5" s="214" t="s">
        <v>473</v>
      </c>
      <c r="G5" s="213" t="s">
        <v>663</v>
      </c>
      <c r="H5" s="213" t="s">
        <v>119</v>
      </c>
      <c r="I5" s="214" t="s">
        <v>542</v>
      </c>
      <c r="J5" s="214">
        <v>100</v>
      </c>
      <c r="K5" s="214" t="s">
        <v>664</v>
      </c>
      <c r="L5" s="213" t="s">
        <v>114</v>
      </c>
      <c r="M5" s="213" t="s">
        <v>567</v>
      </c>
      <c r="N5" s="214" t="s">
        <v>668</v>
      </c>
      <c r="O5" s="132">
        <v>601</v>
      </c>
      <c r="P5" s="129">
        <v>2233</v>
      </c>
      <c r="Q5" s="25">
        <f t="shared" si="0"/>
        <v>1342033</v>
      </c>
      <c r="R5" s="24">
        <v>1342033</v>
      </c>
      <c r="S5" s="28">
        <v>44197</v>
      </c>
      <c r="T5" s="28">
        <v>44531</v>
      </c>
      <c r="U5" s="213">
        <v>21</v>
      </c>
      <c r="V5" s="160" t="s">
        <v>145</v>
      </c>
      <c r="W5" s="146" t="s">
        <v>666</v>
      </c>
      <c r="X5" s="144" t="s">
        <v>667</v>
      </c>
      <c r="Y5" s="164" t="s">
        <v>514</v>
      </c>
      <c r="Z5" s="214"/>
    </row>
    <row r="6" spans="1:28" ht="76.5">
      <c r="A6" s="213">
        <v>3</v>
      </c>
      <c r="B6" s="213" t="s">
        <v>603</v>
      </c>
      <c r="C6" s="29" t="s">
        <v>113</v>
      </c>
      <c r="D6" s="227" t="s">
        <v>669</v>
      </c>
      <c r="E6" s="214" t="s">
        <v>670</v>
      </c>
      <c r="F6" s="214" t="s">
        <v>393</v>
      </c>
      <c r="G6" s="213" t="s">
        <v>663</v>
      </c>
      <c r="H6" s="213" t="s">
        <v>119</v>
      </c>
      <c r="I6" s="214" t="s">
        <v>542</v>
      </c>
      <c r="J6" s="214">
        <v>100</v>
      </c>
      <c r="K6" s="214" t="s">
        <v>664</v>
      </c>
      <c r="L6" s="213" t="s">
        <v>114</v>
      </c>
      <c r="M6" s="213" t="s">
        <v>567</v>
      </c>
      <c r="N6" s="214" t="s">
        <v>668</v>
      </c>
      <c r="O6" s="213">
        <v>10</v>
      </c>
      <c r="P6" s="129">
        <v>2777</v>
      </c>
      <c r="Q6" s="25">
        <f t="shared" si="0"/>
        <v>27770</v>
      </c>
      <c r="R6" s="24">
        <v>27770</v>
      </c>
      <c r="S6" s="28">
        <v>44197</v>
      </c>
      <c r="T6" s="28">
        <v>44531</v>
      </c>
      <c r="U6" s="213">
        <v>21</v>
      </c>
      <c r="V6" s="160" t="s">
        <v>145</v>
      </c>
      <c r="W6" s="146" t="s">
        <v>666</v>
      </c>
      <c r="X6" s="144" t="s">
        <v>667</v>
      </c>
      <c r="Y6" s="164" t="s">
        <v>514</v>
      </c>
      <c r="Z6" s="214"/>
    </row>
    <row r="7" spans="1:28" ht="76.5">
      <c r="A7" s="213">
        <v>4</v>
      </c>
      <c r="B7" s="213" t="s">
        <v>603</v>
      </c>
      <c r="C7" s="29" t="s">
        <v>113</v>
      </c>
      <c r="D7" s="227"/>
      <c r="E7" s="214" t="s">
        <v>670</v>
      </c>
      <c r="F7" s="214" t="s">
        <v>473</v>
      </c>
      <c r="G7" s="213" t="s">
        <v>663</v>
      </c>
      <c r="H7" s="213" t="s">
        <v>119</v>
      </c>
      <c r="I7" s="214" t="s">
        <v>542</v>
      </c>
      <c r="J7" s="214">
        <v>100</v>
      </c>
      <c r="K7" s="214" t="s">
        <v>664</v>
      </c>
      <c r="L7" s="213" t="s">
        <v>114</v>
      </c>
      <c r="M7" s="213" t="s">
        <v>567</v>
      </c>
      <c r="N7" s="214" t="s">
        <v>668</v>
      </c>
      <c r="O7" s="213">
        <v>95</v>
      </c>
      <c r="P7" s="129">
        <v>2777</v>
      </c>
      <c r="Q7" s="25">
        <f t="shared" si="0"/>
        <v>263815</v>
      </c>
      <c r="R7" s="24">
        <v>263815</v>
      </c>
      <c r="S7" s="28">
        <v>44197</v>
      </c>
      <c r="T7" s="28">
        <v>44531</v>
      </c>
      <c r="U7" s="213">
        <v>21</v>
      </c>
      <c r="V7" s="160" t="s">
        <v>145</v>
      </c>
      <c r="W7" s="146" t="s">
        <v>666</v>
      </c>
      <c r="X7" s="144" t="s">
        <v>667</v>
      </c>
      <c r="Y7" s="164" t="s">
        <v>514</v>
      </c>
      <c r="Z7" s="214"/>
    </row>
    <row r="8" spans="1:28" ht="76.5">
      <c r="A8" s="213">
        <v>5</v>
      </c>
      <c r="B8" s="213" t="s">
        <v>603</v>
      </c>
      <c r="C8" s="29" t="s">
        <v>113</v>
      </c>
      <c r="D8" s="214" t="s">
        <v>671</v>
      </c>
      <c r="E8" s="214" t="s">
        <v>672</v>
      </c>
      <c r="F8" s="214" t="s">
        <v>393</v>
      </c>
      <c r="G8" s="213" t="s">
        <v>663</v>
      </c>
      <c r="H8" s="213" t="s">
        <v>119</v>
      </c>
      <c r="I8" s="214" t="s">
        <v>542</v>
      </c>
      <c r="J8" s="214">
        <v>100</v>
      </c>
      <c r="K8" s="214" t="s">
        <v>664</v>
      </c>
      <c r="L8" s="213" t="s">
        <v>114</v>
      </c>
      <c r="M8" s="213" t="s">
        <v>567</v>
      </c>
      <c r="N8" s="214" t="s">
        <v>668</v>
      </c>
      <c r="O8" s="213">
        <v>6</v>
      </c>
      <c r="P8" s="129">
        <v>18982.400000000001</v>
      </c>
      <c r="Q8" s="25">
        <f t="shared" si="0"/>
        <v>113894.40000000001</v>
      </c>
      <c r="R8" s="24">
        <v>113894.40000000001</v>
      </c>
      <c r="S8" s="28">
        <v>44197</v>
      </c>
      <c r="T8" s="28">
        <v>44531</v>
      </c>
      <c r="U8" s="213">
        <v>21</v>
      </c>
      <c r="V8" s="160" t="s">
        <v>145</v>
      </c>
      <c r="W8" s="146" t="s">
        <v>666</v>
      </c>
      <c r="X8" s="144" t="s">
        <v>667</v>
      </c>
      <c r="Y8" s="164" t="s">
        <v>514</v>
      </c>
      <c r="Z8" s="214"/>
    </row>
    <row r="9" spans="1:28" ht="76.5">
      <c r="A9" s="213">
        <v>6</v>
      </c>
      <c r="B9" s="213" t="s">
        <v>603</v>
      </c>
      <c r="C9" s="213" t="s">
        <v>113</v>
      </c>
      <c r="D9" s="223" t="s">
        <v>673</v>
      </c>
      <c r="E9" s="223" t="s">
        <v>674</v>
      </c>
      <c r="F9" s="213" t="s">
        <v>473</v>
      </c>
      <c r="G9" s="213" t="s">
        <v>663</v>
      </c>
      <c r="H9" s="213" t="s">
        <v>655</v>
      </c>
      <c r="I9" s="213" t="s">
        <v>542</v>
      </c>
      <c r="J9" s="214">
        <v>100</v>
      </c>
      <c r="K9" s="213" t="s">
        <v>389</v>
      </c>
      <c r="L9" s="213" t="s">
        <v>675</v>
      </c>
      <c r="M9" s="213" t="s">
        <v>567</v>
      </c>
      <c r="N9" s="213" t="s">
        <v>676</v>
      </c>
      <c r="O9" s="213">
        <v>1</v>
      </c>
      <c r="P9" s="129">
        <v>14500</v>
      </c>
      <c r="Q9" s="25">
        <f t="shared" si="0"/>
        <v>14500</v>
      </c>
      <c r="R9" s="202">
        <v>14500</v>
      </c>
      <c r="S9" s="28">
        <v>44197</v>
      </c>
      <c r="T9" s="28">
        <v>44531</v>
      </c>
      <c r="U9" s="213">
        <v>127</v>
      </c>
      <c r="V9" s="160" t="s">
        <v>304</v>
      </c>
      <c r="W9" s="147" t="s">
        <v>677</v>
      </c>
      <c r="X9" s="148" t="s">
        <v>678</v>
      </c>
      <c r="Y9" s="164" t="s">
        <v>514</v>
      </c>
      <c r="Z9" s="214"/>
    </row>
    <row r="10" spans="1:28" ht="89.25">
      <c r="A10" s="213">
        <v>7</v>
      </c>
      <c r="B10" s="213" t="s">
        <v>603</v>
      </c>
      <c r="C10" s="213" t="s">
        <v>538</v>
      </c>
      <c r="D10" s="223" t="s">
        <v>679</v>
      </c>
      <c r="E10" s="223" t="s">
        <v>680</v>
      </c>
      <c r="F10" s="213" t="s">
        <v>473</v>
      </c>
      <c r="G10" s="213" t="s">
        <v>541</v>
      </c>
      <c r="H10" s="213" t="s">
        <v>655</v>
      </c>
      <c r="I10" s="213" t="s">
        <v>542</v>
      </c>
      <c r="J10" s="214">
        <v>100</v>
      </c>
      <c r="K10" s="213" t="s">
        <v>664</v>
      </c>
      <c r="L10" s="213" t="s">
        <v>675</v>
      </c>
      <c r="M10" s="213" t="s">
        <v>567</v>
      </c>
      <c r="N10" s="213" t="s">
        <v>681</v>
      </c>
      <c r="O10" s="213">
        <v>84</v>
      </c>
      <c r="P10" s="129">
        <v>500</v>
      </c>
      <c r="Q10" s="25">
        <f t="shared" si="0"/>
        <v>42000</v>
      </c>
      <c r="R10" s="202">
        <v>42000</v>
      </c>
      <c r="S10" s="28">
        <v>44197</v>
      </c>
      <c r="T10" s="28">
        <v>44531</v>
      </c>
      <c r="U10" s="161">
        <v>10</v>
      </c>
      <c r="V10" s="162" t="s">
        <v>400</v>
      </c>
      <c r="W10" s="149" t="s">
        <v>570</v>
      </c>
      <c r="X10" s="148" t="s">
        <v>563</v>
      </c>
      <c r="Y10" s="165" t="s">
        <v>564</v>
      </c>
      <c r="Z10" s="214"/>
    </row>
    <row r="11" spans="1:28" ht="76.5">
      <c r="A11" s="213">
        <v>8</v>
      </c>
      <c r="B11" s="213" t="s">
        <v>603</v>
      </c>
      <c r="C11" s="213" t="s">
        <v>113</v>
      </c>
      <c r="D11" s="223" t="s">
        <v>682</v>
      </c>
      <c r="E11" s="223" t="s">
        <v>683</v>
      </c>
      <c r="F11" s="213" t="s">
        <v>393</v>
      </c>
      <c r="G11" s="213" t="s">
        <v>663</v>
      </c>
      <c r="H11" s="213" t="s">
        <v>114</v>
      </c>
      <c r="I11" s="213" t="s">
        <v>542</v>
      </c>
      <c r="J11" s="214">
        <v>100</v>
      </c>
      <c r="K11" s="213" t="s">
        <v>389</v>
      </c>
      <c r="L11" s="213" t="s">
        <v>114</v>
      </c>
      <c r="M11" s="213" t="s">
        <v>567</v>
      </c>
      <c r="N11" s="213" t="s">
        <v>684</v>
      </c>
      <c r="O11" s="213">
        <v>1</v>
      </c>
      <c r="P11" s="129">
        <v>990</v>
      </c>
      <c r="Q11" s="25">
        <f t="shared" si="0"/>
        <v>990</v>
      </c>
      <c r="R11" s="202">
        <v>990</v>
      </c>
      <c r="S11" s="28">
        <v>44197</v>
      </c>
      <c r="T11" s="28">
        <v>44531</v>
      </c>
      <c r="U11" s="213">
        <v>127</v>
      </c>
      <c r="V11" s="160" t="s">
        <v>304</v>
      </c>
      <c r="W11" s="147" t="s">
        <v>685</v>
      </c>
      <c r="X11" s="148" t="s">
        <v>686</v>
      </c>
      <c r="Y11" s="164" t="s">
        <v>514</v>
      </c>
      <c r="Z11" s="214"/>
    </row>
    <row r="12" spans="1:28" ht="76.5">
      <c r="A12" s="170">
        <v>9</v>
      </c>
      <c r="B12" s="170" t="s">
        <v>603</v>
      </c>
      <c r="C12" s="171" t="s">
        <v>113</v>
      </c>
      <c r="D12" s="287" t="s">
        <v>687</v>
      </c>
      <c r="E12" s="218" t="s">
        <v>688</v>
      </c>
      <c r="F12" s="218" t="s">
        <v>393</v>
      </c>
      <c r="G12" s="170" t="s">
        <v>541</v>
      </c>
      <c r="H12" s="170" t="s">
        <v>114</v>
      </c>
      <c r="I12" s="218" t="s">
        <v>542</v>
      </c>
      <c r="J12" s="218">
        <v>100</v>
      </c>
      <c r="K12" s="218" t="s">
        <v>389</v>
      </c>
      <c r="L12" s="170" t="s">
        <v>114</v>
      </c>
      <c r="M12" s="170" t="s">
        <v>567</v>
      </c>
      <c r="N12" s="218" t="s">
        <v>689</v>
      </c>
      <c r="O12" s="170">
        <v>87</v>
      </c>
      <c r="P12" s="172">
        <v>555.49</v>
      </c>
      <c r="Q12" s="172">
        <f t="shared" ref="Q12:Q22" si="1">P12*O12</f>
        <v>48327.63</v>
      </c>
      <c r="R12" s="172">
        <v>0</v>
      </c>
      <c r="S12" s="173">
        <v>44197</v>
      </c>
      <c r="T12" s="173">
        <v>44531</v>
      </c>
      <c r="U12" s="170">
        <v>127</v>
      </c>
      <c r="V12" s="218" t="s">
        <v>304</v>
      </c>
      <c r="W12" s="170" t="s">
        <v>690</v>
      </c>
      <c r="X12" s="174" t="s">
        <v>629</v>
      </c>
      <c r="Y12" s="175" t="s">
        <v>691</v>
      </c>
      <c r="Z12" s="176" t="s">
        <v>692</v>
      </c>
    </row>
    <row r="13" spans="1:28" ht="38.25">
      <c r="A13" s="170">
        <v>10</v>
      </c>
      <c r="B13" s="170" t="s">
        <v>603</v>
      </c>
      <c r="C13" s="171" t="s">
        <v>113</v>
      </c>
      <c r="D13" s="287"/>
      <c r="E13" s="218" t="s">
        <v>693</v>
      </c>
      <c r="F13" s="218" t="s">
        <v>473</v>
      </c>
      <c r="G13" s="170" t="s">
        <v>541</v>
      </c>
      <c r="H13" s="170" t="s">
        <v>114</v>
      </c>
      <c r="I13" s="218" t="s">
        <v>542</v>
      </c>
      <c r="J13" s="218">
        <v>100</v>
      </c>
      <c r="K13" s="218" t="s">
        <v>389</v>
      </c>
      <c r="L13" s="170" t="s">
        <v>114</v>
      </c>
      <c r="M13" s="170" t="s">
        <v>567</v>
      </c>
      <c r="N13" s="218" t="s">
        <v>689</v>
      </c>
      <c r="O13" s="170">
        <v>340</v>
      </c>
      <c r="P13" s="172">
        <v>555.49</v>
      </c>
      <c r="Q13" s="172">
        <f t="shared" si="1"/>
        <v>188866.6</v>
      </c>
      <c r="R13" s="172">
        <v>0</v>
      </c>
      <c r="S13" s="173">
        <v>44197</v>
      </c>
      <c r="T13" s="173">
        <v>44531</v>
      </c>
      <c r="U13" s="170">
        <v>127</v>
      </c>
      <c r="V13" s="218" t="s">
        <v>304</v>
      </c>
      <c r="W13" s="170" t="s">
        <v>690</v>
      </c>
      <c r="X13" s="174" t="s">
        <v>629</v>
      </c>
      <c r="Y13" s="175" t="s">
        <v>691</v>
      </c>
      <c r="Z13" s="176"/>
    </row>
    <row r="14" spans="1:28" ht="38.25">
      <c r="A14" s="170">
        <v>11</v>
      </c>
      <c r="B14" s="170" t="s">
        <v>603</v>
      </c>
      <c r="C14" s="171" t="s">
        <v>113</v>
      </c>
      <c r="D14" s="287"/>
      <c r="E14" s="218" t="s">
        <v>694</v>
      </c>
      <c r="F14" s="218" t="s">
        <v>393</v>
      </c>
      <c r="G14" s="170" t="s">
        <v>541</v>
      </c>
      <c r="H14" s="170" t="s">
        <v>114</v>
      </c>
      <c r="I14" s="218" t="s">
        <v>542</v>
      </c>
      <c r="J14" s="218">
        <v>100</v>
      </c>
      <c r="K14" s="218" t="s">
        <v>389</v>
      </c>
      <c r="L14" s="170" t="s">
        <v>114</v>
      </c>
      <c r="M14" s="170" t="s">
        <v>567</v>
      </c>
      <c r="N14" s="218" t="s">
        <v>689</v>
      </c>
      <c r="O14" s="170">
        <v>5</v>
      </c>
      <c r="P14" s="172">
        <v>1208.81</v>
      </c>
      <c r="Q14" s="172">
        <f t="shared" si="1"/>
        <v>6044.0499999999993</v>
      </c>
      <c r="R14" s="172">
        <v>0</v>
      </c>
      <c r="S14" s="173">
        <v>44197</v>
      </c>
      <c r="T14" s="173">
        <v>44531</v>
      </c>
      <c r="U14" s="170">
        <v>127</v>
      </c>
      <c r="V14" s="218" t="s">
        <v>304</v>
      </c>
      <c r="W14" s="170" t="s">
        <v>690</v>
      </c>
      <c r="X14" s="174" t="s">
        <v>629</v>
      </c>
      <c r="Y14" s="175" t="s">
        <v>691</v>
      </c>
      <c r="Z14" s="176"/>
    </row>
    <row r="15" spans="1:28" ht="76.5">
      <c r="A15" s="170">
        <v>12</v>
      </c>
      <c r="B15" s="170" t="s">
        <v>603</v>
      </c>
      <c r="C15" s="171" t="s">
        <v>113</v>
      </c>
      <c r="D15" s="287"/>
      <c r="E15" s="218" t="s">
        <v>695</v>
      </c>
      <c r="F15" s="218" t="s">
        <v>393</v>
      </c>
      <c r="G15" s="170" t="s">
        <v>541</v>
      </c>
      <c r="H15" s="170" t="s">
        <v>114</v>
      </c>
      <c r="I15" s="218" t="s">
        <v>542</v>
      </c>
      <c r="J15" s="218">
        <v>100</v>
      </c>
      <c r="K15" s="218" t="s">
        <v>389</v>
      </c>
      <c r="L15" s="170" t="s">
        <v>114</v>
      </c>
      <c r="M15" s="170" t="s">
        <v>567</v>
      </c>
      <c r="N15" s="218" t="s">
        <v>689</v>
      </c>
      <c r="O15" s="170">
        <v>30</v>
      </c>
      <c r="P15" s="172">
        <v>327</v>
      </c>
      <c r="Q15" s="172">
        <f t="shared" si="1"/>
        <v>9810</v>
      </c>
      <c r="R15" s="172">
        <v>0</v>
      </c>
      <c r="S15" s="173">
        <v>44197</v>
      </c>
      <c r="T15" s="173">
        <v>44531</v>
      </c>
      <c r="U15" s="170">
        <v>127</v>
      </c>
      <c r="V15" s="218" t="s">
        <v>304</v>
      </c>
      <c r="W15" s="170" t="s">
        <v>690</v>
      </c>
      <c r="X15" s="174" t="s">
        <v>629</v>
      </c>
      <c r="Y15" s="175" t="s">
        <v>691</v>
      </c>
      <c r="Z15" s="176" t="s">
        <v>696</v>
      </c>
    </row>
    <row r="16" spans="1:28" ht="38.25">
      <c r="A16" s="170">
        <v>13</v>
      </c>
      <c r="B16" s="170" t="s">
        <v>603</v>
      </c>
      <c r="C16" s="171" t="s">
        <v>113</v>
      </c>
      <c r="D16" s="287"/>
      <c r="E16" s="218" t="s">
        <v>697</v>
      </c>
      <c r="F16" s="218" t="s">
        <v>473</v>
      </c>
      <c r="G16" s="170" t="s">
        <v>541</v>
      </c>
      <c r="H16" s="170" t="s">
        <v>114</v>
      </c>
      <c r="I16" s="218" t="s">
        <v>542</v>
      </c>
      <c r="J16" s="218">
        <v>100</v>
      </c>
      <c r="K16" s="218" t="s">
        <v>389</v>
      </c>
      <c r="L16" s="170" t="s">
        <v>114</v>
      </c>
      <c r="M16" s="170" t="s">
        <v>567</v>
      </c>
      <c r="N16" s="218" t="s">
        <v>689</v>
      </c>
      <c r="O16" s="170">
        <v>89</v>
      </c>
      <c r="P16" s="172">
        <v>327</v>
      </c>
      <c r="Q16" s="172">
        <f t="shared" si="1"/>
        <v>29103</v>
      </c>
      <c r="R16" s="172">
        <v>0</v>
      </c>
      <c r="S16" s="173">
        <v>44197</v>
      </c>
      <c r="T16" s="173">
        <v>44531</v>
      </c>
      <c r="U16" s="170">
        <v>127</v>
      </c>
      <c r="V16" s="218" t="s">
        <v>304</v>
      </c>
      <c r="W16" s="170" t="s">
        <v>690</v>
      </c>
      <c r="X16" s="174" t="s">
        <v>629</v>
      </c>
      <c r="Y16" s="175" t="s">
        <v>691</v>
      </c>
      <c r="Z16" s="176"/>
    </row>
    <row r="17" spans="1:26" ht="38.25">
      <c r="A17" s="170">
        <v>14</v>
      </c>
      <c r="B17" s="170" t="s">
        <v>603</v>
      </c>
      <c r="C17" s="171" t="s">
        <v>113</v>
      </c>
      <c r="D17" s="287"/>
      <c r="E17" s="218" t="s">
        <v>698</v>
      </c>
      <c r="F17" s="218" t="s">
        <v>393</v>
      </c>
      <c r="G17" s="170" t="s">
        <v>541</v>
      </c>
      <c r="H17" s="170" t="s">
        <v>114</v>
      </c>
      <c r="I17" s="218" t="s">
        <v>542</v>
      </c>
      <c r="J17" s="218">
        <v>100</v>
      </c>
      <c r="K17" s="218" t="s">
        <v>389</v>
      </c>
      <c r="L17" s="170" t="s">
        <v>114</v>
      </c>
      <c r="M17" s="170" t="s">
        <v>567</v>
      </c>
      <c r="N17" s="218" t="s">
        <v>689</v>
      </c>
      <c r="O17" s="170">
        <v>15</v>
      </c>
      <c r="P17" s="172">
        <v>5440</v>
      </c>
      <c r="Q17" s="172">
        <f t="shared" si="1"/>
        <v>81600</v>
      </c>
      <c r="R17" s="172">
        <v>0</v>
      </c>
      <c r="S17" s="173">
        <v>44197</v>
      </c>
      <c r="T17" s="173">
        <v>44531</v>
      </c>
      <c r="U17" s="170">
        <v>127</v>
      </c>
      <c r="V17" s="218" t="s">
        <v>304</v>
      </c>
      <c r="W17" s="170" t="s">
        <v>690</v>
      </c>
      <c r="X17" s="174" t="s">
        <v>629</v>
      </c>
      <c r="Y17" s="175" t="s">
        <v>691</v>
      </c>
      <c r="Z17" s="176"/>
    </row>
    <row r="18" spans="1:26" ht="76.5">
      <c r="A18" s="170">
        <v>15</v>
      </c>
      <c r="B18" s="170" t="s">
        <v>603</v>
      </c>
      <c r="C18" s="177" t="s">
        <v>538</v>
      </c>
      <c r="D18" s="218" t="s">
        <v>699</v>
      </c>
      <c r="E18" s="218" t="s">
        <v>700</v>
      </c>
      <c r="F18" s="170" t="s">
        <v>393</v>
      </c>
      <c r="G18" s="170" t="s">
        <v>541</v>
      </c>
      <c r="H18" s="170" t="s">
        <v>701</v>
      </c>
      <c r="I18" s="218" t="s">
        <v>542</v>
      </c>
      <c r="J18" s="218">
        <v>100</v>
      </c>
      <c r="K18" s="218" t="s">
        <v>664</v>
      </c>
      <c r="L18" s="170" t="s">
        <v>702</v>
      </c>
      <c r="M18" s="170" t="s">
        <v>567</v>
      </c>
      <c r="N18" s="170" t="s">
        <v>703</v>
      </c>
      <c r="O18" s="170">
        <v>1</v>
      </c>
      <c r="P18" s="172">
        <v>666825</v>
      </c>
      <c r="Q18" s="172">
        <f t="shared" si="1"/>
        <v>666825</v>
      </c>
      <c r="R18" s="172">
        <v>0</v>
      </c>
      <c r="S18" s="173">
        <v>44197</v>
      </c>
      <c r="T18" s="173">
        <v>44531</v>
      </c>
      <c r="U18" s="170">
        <v>103</v>
      </c>
      <c r="V18" s="218" t="s">
        <v>255</v>
      </c>
      <c r="W18" s="170" t="s">
        <v>704</v>
      </c>
      <c r="X18" s="174" t="s">
        <v>705</v>
      </c>
      <c r="Y18" s="175" t="s">
        <v>514</v>
      </c>
      <c r="Z18" s="218"/>
    </row>
    <row r="19" spans="1:26" ht="76.5">
      <c r="A19" s="170">
        <v>17</v>
      </c>
      <c r="B19" s="170" t="s">
        <v>603</v>
      </c>
      <c r="C19" s="170" t="s">
        <v>113</v>
      </c>
      <c r="D19" s="218" t="s">
        <v>706</v>
      </c>
      <c r="E19" s="218" t="s">
        <v>707</v>
      </c>
      <c r="F19" s="170" t="s">
        <v>393</v>
      </c>
      <c r="G19" s="170" t="s">
        <v>663</v>
      </c>
      <c r="H19" s="170" t="s">
        <v>708</v>
      </c>
      <c r="I19" s="170" t="s">
        <v>542</v>
      </c>
      <c r="J19" s="218">
        <v>100</v>
      </c>
      <c r="K19" s="170" t="s">
        <v>709</v>
      </c>
      <c r="L19" s="170" t="s">
        <v>114</v>
      </c>
      <c r="M19" s="170" t="s">
        <v>567</v>
      </c>
      <c r="N19" s="170" t="s">
        <v>710</v>
      </c>
      <c r="O19" s="170">
        <v>1</v>
      </c>
      <c r="P19" s="176">
        <v>43455</v>
      </c>
      <c r="Q19" s="176">
        <f t="shared" si="1"/>
        <v>43455</v>
      </c>
      <c r="R19" s="172">
        <v>0</v>
      </c>
      <c r="S19" s="173">
        <v>44197</v>
      </c>
      <c r="T19" s="173">
        <v>44531</v>
      </c>
      <c r="U19" s="170">
        <v>127</v>
      </c>
      <c r="V19" s="218" t="s">
        <v>304</v>
      </c>
      <c r="W19" s="188" t="s">
        <v>711</v>
      </c>
      <c r="X19" s="174" t="s">
        <v>678</v>
      </c>
      <c r="Y19" s="175" t="s">
        <v>514</v>
      </c>
      <c r="Z19" s="218"/>
    </row>
    <row r="20" spans="1:26" ht="38.25">
      <c r="A20" s="170">
        <v>17</v>
      </c>
      <c r="B20" s="170" t="s">
        <v>603</v>
      </c>
      <c r="C20" s="171" t="s">
        <v>113</v>
      </c>
      <c r="D20" s="218" t="s">
        <v>712</v>
      </c>
      <c r="E20" s="218" t="s">
        <v>713</v>
      </c>
      <c r="F20" s="218" t="s">
        <v>393</v>
      </c>
      <c r="G20" s="170" t="s">
        <v>663</v>
      </c>
      <c r="H20" s="170" t="s">
        <v>714</v>
      </c>
      <c r="I20" s="218" t="s">
        <v>542</v>
      </c>
      <c r="J20" s="218">
        <v>100</v>
      </c>
      <c r="K20" s="218" t="s">
        <v>664</v>
      </c>
      <c r="L20" s="170" t="s">
        <v>114</v>
      </c>
      <c r="M20" s="170" t="s">
        <v>567</v>
      </c>
      <c r="N20" s="218" t="s">
        <v>715</v>
      </c>
      <c r="O20" s="170">
        <v>3</v>
      </c>
      <c r="P20" s="176">
        <v>199.9</v>
      </c>
      <c r="Q20" s="172">
        <f t="shared" si="1"/>
        <v>599.70000000000005</v>
      </c>
      <c r="R20" s="172">
        <v>0</v>
      </c>
      <c r="S20" s="173">
        <v>44197</v>
      </c>
      <c r="T20" s="173">
        <v>44531</v>
      </c>
      <c r="U20" s="170">
        <v>127</v>
      </c>
      <c r="V20" s="218" t="s">
        <v>304</v>
      </c>
      <c r="W20" s="188" t="s">
        <v>711</v>
      </c>
      <c r="X20" s="174" t="s">
        <v>678</v>
      </c>
      <c r="Y20" s="175" t="s">
        <v>716</v>
      </c>
      <c r="Z20" s="218"/>
    </row>
    <row r="21" spans="1:26" ht="102">
      <c r="A21" s="178">
        <v>18</v>
      </c>
      <c r="B21" s="178" t="s">
        <v>603</v>
      </c>
      <c r="C21" s="179" t="s">
        <v>538</v>
      </c>
      <c r="D21" s="219" t="s">
        <v>717</v>
      </c>
      <c r="E21" s="219" t="s">
        <v>718</v>
      </c>
      <c r="F21" s="178" t="s">
        <v>540</v>
      </c>
      <c r="G21" s="178" t="s">
        <v>541</v>
      </c>
      <c r="H21" s="178" t="s">
        <v>701</v>
      </c>
      <c r="I21" s="219" t="s">
        <v>542</v>
      </c>
      <c r="J21" s="219">
        <v>100</v>
      </c>
      <c r="K21" s="219" t="s">
        <v>389</v>
      </c>
      <c r="L21" s="178" t="s">
        <v>702</v>
      </c>
      <c r="M21" s="178" t="s">
        <v>543</v>
      </c>
      <c r="N21" s="178" t="s">
        <v>719</v>
      </c>
      <c r="O21" s="178">
        <v>1</v>
      </c>
      <c r="P21" s="180">
        <v>712800</v>
      </c>
      <c r="Q21" s="181">
        <f t="shared" si="1"/>
        <v>712800</v>
      </c>
      <c r="R21" s="181">
        <v>0</v>
      </c>
      <c r="S21" s="182">
        <v>44197</v>
      </c>
      <c r="T21" s="182">
        <v>44531</v>
      </c>
      <c r="U21" s="219">
        <v>127</v>
      </c>
      <c r="V21" s="219" t="s">
        <v>304</v>
      </c>
      <c r="W21" s="219" t="s">
        <v>720</v>
      </c>
      <c r="X21" s="183" t="s">
        <v>255</v>
      </c>
      <c r="Y21" s="183" t="s">
        <v>721</v>
      </c>
      <c r="Z21" s="219"/>
    </row>
    <row r="22" spans="1:26" ht="58.5" customHeight="1">
      <c r="A22" s="251">
        <v>19</v>
      </c>
      <c r="B22" s="251" t="s">
        <v>603</v>
      </c>
      <c r="C22" s="251" t="s">
        <v>113</v>
      </c>
      <c r="D22" s="277" t="s">
        <v>722</v>
      </c>
      <c r="E22" s="277" t="s">
        <v>723</v>
      </c>
      <c r="F22" s="178" t="s">
        <v>393</v>
      </c>
      <c r="G22" s="251" t="s">
        <v>663</v>
      </c>
      <c r="H22" s="178" t="s">
        <v>393</v>
      </c>
      <c r="I22" s="251" t="s">
        <v>542</v>
      </c>
      <c r="J22" s="271">
        <v>100</v>
      </c>
      <c r="K22" s="271" t="s">
        <v>664</v>
      </c>
      <c r="L22" s="251" t="s">
        <v>114</v>
      </c>
      <c r="M22" s="251" t="s">
        <v>567</v>
      </c>
      <c r="N22" s="251" t="s">
        <v>724</v>
      </c>
      <c r="O22" s="178">
        <v>41</v>
      </c>
      <c r="P22" s="273">
        <v>14330.92</v>
      </c>
      <c r="Q22" s="181">
        <f t="shared" si="1"/>
        <v>587567.72</v>
      </c>
      <c r="R22" s="181">
        <v>0</v>
      </c>
      <c r="S22" s="275">
        <v>44197</v>
      </c>
      <c r="T22" s="275">
        <v>44531</v>
      </c>
      <c r="U22" s="178">
        <v>127</v>
      </c>
      <c r="V22" s="219" t="s">
        <v>304</v>
      </c>
      <c r="W22" s="267" t="s">
        <v>725</v>
      </c>
      <c r="X22" s="269" t="s">
        <v>726</v>
      </c>
      <c r="Y22" s="271" t="s">
        <v>514</v>
      </c>
      <c r="Z22" s="271"/>
    </row>
    <row r="23" spans="1:26" ht="39.75" customHeight="1">
      <c r="A23" s="252"/>
      <c r="B23" s="252"/>
      <c r="C23" s="252"/>
      <c r="D23" s="278"/>
      <c r="E23" s="278"/>
      <c r="F23" s="178" t="s">
        <v>473</v>
      </c>
      <c r="G23" s="252"/>
      <c r="H23" s="178" t="s">
        <v>473</v>
      </c>
      <c r="I23" s="252"/>
      <c r="J23" s="272"/>
      <c r="K23" s="272"/>
      <c r="L23" s="252"/>
      <c r="M23" s="252"/>
      <c r="N23" s="252"/>
      <c r="O23" s="178">
        <v>49</v>
      </c>
      <c r="P23" s="274"/>
      <c r="Q23" s="181">
        <f>P22*O23</f>
        <v>702215.08</v>
      </c>
      <c r="R23" s="181">
        <v>0</v>
      </c>
      <c r="S23" s="276"/>
      <c r="T23" s="276"/>
      <c r="U23" s="178"/>
      <c r="V23" s="219"/>
      <c r="W23" s="268"/>
      <c r="X23" s="270"/>
      <c r="Y23" s="272"/>
      <c r="Z23" s="272"/>
    </row>
    <row r="24" spans="1:26" ht="46.5" customHeight="1">
      <c r="A24" s="251">
        <v>20</v>
      </c>
      <c r="B24" s="251" t="s">
        <v>603</v>
      </c>
      <c r="C24" s="251" t="s">
        <v>113</v>
      </c>
      <c r="D24" s="277" t="s">
        <v>727</v>
      </c>
      <c r="E24" s="279" t="s">
        <v>728</v>
      </c>
      <c r="F24" s="178" t="s">
        <v>393</v>
      </c>
      <c r="G24" s="251" t="s">
        <v>663</v>
      </c>
      <c r="H24" s="178" t="s">
        <v>393</v>
      </c>
      <c r="I24" s="251" t="s">
        <v>542</v>
      </c>
      <c r="J24" s="271">
        <v>100</v>
      </c>
      <c r="K24" s="271" t="s">
        <v>664</v>
      </c>
      <c r="L24" s="251" t="s">
        <v>114</v>
      </c>
      <c r="M24" s="251" t="s">
        <v>567</v>
      </c>
      <c r="N24" s="251" t="s">
        <v>724</v>
      </c>
      <c r="O24" s="178">
        <v>24</v>
      </c>
      <c r="P24" s="273">
        <v>2587</v>
      </c>
      <c r="Q24" s="181">
        <f>P24*O24</f>
        <v>62088</v>
      </c>
      <c r="R24" s="181">
        <v>0</v>
      </c>
      <c r="S24" s="275">
        <v>44197</v>
      </c>
      <c r="T24" s="275">
        <v>44531</v>
      </c>
      <c r="U24" s="178">
        <v>127</v>
      </c>
      <c r="V24" s="219" t="s">
        <v>304</v>
      </c>
      <c r="W24" s="267" t="s">
        <v>729</v>
      </c>
      <c r="X24" s="269" t="s">
        <v>726</v>
      </c>
      <c r="Y24" s="271" t="s">
        <v>514</v>
      </c>
      <c r="Z24" s="271"/>
    </row>
    <row r="25" spans="1:26" ht="45" customHeight="1">
      <c r="A25" s="252"/>
      <c r="B25" s="252"/>
      <c r="C25" s="252"/>
      <c r="D25" s="278"/>
      <c r="E25" s="280"/>
      <c r="F25" s="178" t="s">
        <v>473</v>
      </c>
      <c r="G25" s="252"/>
      <c r="H25" s="178" t="s">
        <v>473</v>
      </c>
      <c r="I25" s="252"/>
      <c r="J25" s="272"/>
      <c r="K25" s="272"/>
      <c r="L25" s="252"/>
      <c r="M25" s="252"/>
      <c r="N25" s="252"/>
      <c r="O25" s="178">
        <v>476</v>
      </c>
      <c r="P25" s="274"/>
      <c r="Q25" s="181">
        <f>P24*O25</f>
        <v>1231412</v>
      </c>
      <c r="R25" s="181">
        <v>0</v>
      </c>
      <c r="S25" s="276"/>
      <c r="T25" s="276"/>
      <c r="U25" s="178"/>
      <c r="V25" s="219"/>
      <c r="W25" s="268"/>
      <c r="X25" s="270"/>
      <c r="Y25" s="272"/>
      <c r="Z25" s="272"/>
    </row>
    <row r="26" spans="1:26" ht="54.75" customHeight="1">
      <c r="A26" s="178">
        <v>21</v>
      </c>
      <c r="B26" s="178" t="s">
        <v>603</v>
      </c>
      <c r="C26" s="178" t="s">
        <v>113</v>
      </c>
      <c r="D26" s="184" t="s">
        <v>730</v>
      </c>
      <c r="E26" s="187" t="s">
        <v>731</v>
      </c>
      <c r="F26" s="178" t="s">
        <v>473</v>
      </c>
      <c r="G26" s="178" t="s">
        <v>663</v>
      </c>
      <c r="H26" s="178" t="s">
        <v>473</v>
      </c>
      <c r="I26" s="178" t="s">
        <v>542</v>
      </c>
      <c r="J26" s="219">
        <v>100</v>
      </c>
      <c r="K26" s="219" t="s">
        <v>664</v>
      </c>
      <c r="L26" s="178" t="s">
        <v>114</v>
      </c>
      <c r="M26" s="178" t="s">
        <v>567</v>
      </c>
      <c r="N26" s="178" t="s">
        <v>724</v>
      </c>
      <c r="O26" s="178">
        <v>9</v>
      </c>
      <c r="P26" s="180">
        <v>7066.83</v>
      </c>
      <c r="Q26" s="181">
        <f>P26*O26</f>
        <v>63601.47</v>
      </c>
      <c r="R26" s="181">
        <v>0</v>
      </c>
      <c r="S26" s="182">
        <v>44197</v>
      </c>
      <c r="T26" s="182">
        <v>44531</v>
      </c>
      <c r="U26" s="178">
        <v>127</v>
      </c>
      <c r="V26" s="219" t="s">
        <v>304</v>
      </c>
      <c r="W26" s="185" t="s">
        <v>729</v>
      </c>
      <c r="X26" s="186" t="s">
        <v>726</v>
      </c>
      <c r="Y26" s="183" t="s">
        <v>514</v>
      </c>
      <c r="Z26" s="219"/>
    </row>
    <row r="27" spans="1:26" ht="56.25" customHeight="1">
      <c r="A27" s="251">
        <v>22</v>
      </c>
      <c r="B27" s="251" t="s">
        <v>603</v>
      </c>
      <c r="C27" s="251" t="s">
        <v>113</v>
      </c>
      <c r="D27" s="277" t="s">
        <v>732</v>
      </c>
      <c r="E27" s="279" t="s">
        <v>733</v>
      </c>
      <c r="F27" s="178" t="s">
        <v>393</v>
      </c>
      <c r="G27" s="251" t="s">
        <v>663</v>
      </c>
      <c r="H27" s="178" t="s">
        <v>393</v>
      </c>
      <c r="I27" s="251" t="s">
        <v>542</v>
      </c>
      <c r="J27" s="271">
        <v>100</v>
      </c>
      <c r="K27" s="271" t="s">
        <v>664</v>
      </c>
      <c r="L27" s="251" t="s">
        <v>114</v>
      </c>
      <c r="M27" s="251" t="s">
        <v>567</v>
      </c>
      <c r="N27" s="251" t="s">
        <v>724</v>
      </c>
      <c r="O27" s="178">
        <v>8</v>
      </c>
      <c r="P27" s="273">
        <v>7984.33</v>
      </c>
      <c r="Q27" s="181">
        <f>P27*O27</f>
        <v>63874.64</v>
      </c>
      <c r="R27" s="181">
        <v>0</v>
      </c>
      <c r="S27" s="275">
        <v>44197</v>
      </c>
      <c r="T27" s="275">
        <v>44531</v>
      </c>
      <c r="U27" s="178">
        <v>127</v>
      </c>
      <c r="V27" s="219" t="s">
        <v>304</v>
      </c>
      <c r="W27" s="267" t="s">
        <v>729</v>
      </c>
      <c r="X27" s="269" t="s">
        <v>726</v>
      </c>
      <c r="Y27" s="271" t="s">
        <v>514</v>
      </c>
      <c r="Z27" s="271"/>
    </row>
    <row r="28" spans="1:26" ht="43.5" customHeight="1">
      <c r="A28" s="252"/>
      <c r="B28" s="252"/>
      <c r="C28" s="252"/>
      <c r="D28" s="278"/>
      <c r="E28" s="280"/>
      <c r="F28" s="178" t="s">
        <v>473</v>
      </c>
      <c r="G28" s="252"/>
      <c r="H28" s="178" t="s">
        <v>473</v>
      </c>
      <c r="I28" s="252"/>
      <c r="J28" s="272"/>
      <c r="K28" s="272"/>
      <c r="L28" s="252"/>
      <c r="M28" s="252"/>
      <c r="N28" s="252"/>
      <c r="O28" s="212">
        <v>11</v>
      </c>
      <c r="P28" s="274"/>
      <c r="Q28" s="181">
        <f>P27*O28</f>
        <v>87827.63</v>
      </c>
      <c r="R28" s="181">
        <v>0</v>
      </c>
      <c r="S28" s="276"/>
      <c r="T28" s="276"/>
      <c r="U28" s="178"/>
      <c r="V28" s="219"/>
      <c r="W28" s="268"/>
      <c r="X28" s="270"/>
      <c r="Y28" s="272"/>
      <c r="Z28" s="272"/>
    </row>
    <row r="29" spans="1:26" ht="114.75">
      <c r="A29" s="178">
        <v>23</v>
      </c>
      <c r="B29" s="189" t="s">
        <v>603</v>
      </c>
      <c r="C29" s="190" t="s">
        <v>113</v>
      </c>
      <c r="D29" s="271" t="s">
        <v>734</v>
      </c>
      <c r="E29" s="219" t="s">
        <v>735</v>
      </c>
      <c r="F29" s="178" t="s">
        <v>393</v>
      </c>
      <c r="G29" s="191" t="s">
        <v>663</v>
      </c>
      <c r="H29" s="191" t="s">
        <v>119</v>
      </c>
      <c r="I29" s="192" t="s">
        <v>542</v>
      </c>
      <c r="J29" s="192">
        <v>100</v>
      </c>
      <c r="K29" s="192" t="s">
        <v>664</v>
      </c>
      <c r="L29" s="191" t="s">
        <v>114</v>
      </c>
      <c r="M29" s="193" t="s">
        <v>567</v>
      </c>
      <c r="N29" s="194" t="s">
        <v>736</v>
      </c>
      <c r="O29" s="191">
        <f>155+17</f>
        <v>172</v>
      </c>
      <c r="P29" s="195">
        <v>3030.3</v>
      </c>
      <c r="Q29" s="181">
        <f>P29*O29</f>
        <v>521211.60000000003</v>
      </c>
      <c r="R29" s="181">
        <v>0</v>
      </c>
      <c r="S29" s="182">
        <v>44197</v>
      </c>
      <c r="T29" s="182">
        <v>44531</v>
      </c>
      <c r="U29" s="219">
        <v>20</v>
      </c>
      <c r="V29" s="219" t="s">
        <v>737</v>
      </c>
      <c r="W29" s="185" t="s">
        <v>738</v>
      </c>
      <c r="X29" s="186" t="s">
        <v>739</v>
      </c>
      <c r="Y29" s="183" t="s">
        <v>514</v>
      </c>
      <c r="Z29" s="219" t="s">
        <v>740</v>
      </c>
    </row>
    <row r="30" spans="1:26" ht="76.5">
      <c r="A30" s="178">
        <v>24</v>
      </c>
      <c r="B30" s="178" t="s">
        <v>603</v>
      </c>
      <c r="C30" s="196" t="s">
        <v>113</v>
      </c>
      <c r="D30" s="272"/>
      <c r="E30" s="219" t="s">
        <v>741</v>
      </c>
      <c r="F30" s="219" t="s">
        <v>386</v>
      </c>
      <c r="G30" s="178" t="s">
        <v>663</v>
      </c>
      <c r="H30" s="178" t="s">
        <v>473</v>
      </c>
      <c r="I30" s="219" t="s">
        <v>542</v>
      </c>
      <c r="J30" s="219">
        <v>100</v>
      </c>
      <c r="K30" s="219" t="s">
        <v>664</v>
      </c>
      <c r="L30" s="178" t="s">
        <v>114</v>
      </c>
      <c r="M30" s="178" t="s">
        <v>567</v>
      </c>
      <c r="N30" s="194" t="s">
        <v>736</v>
      </c>
      <c r="O30" s="178">
        <f>50+268+168</f>
        <v>486</v>
      </c>
      <c r="P30" s="180">
        <v>3027</v>
      </c>
      <c r="Q30" s="181">
        <f>P30*O30</f>
        <v>1471122</v>
      </c>
      <c r="R30" s="181">
        <v>0</v>
      </c>
      <c r="S30" s="182">
        <v>44197</v>
      </c>
      <c r="T30" s="182">
        <v>44531</v>
      </c>
      <c r="U30" s="219">
        <v>20</v>
      </c>
      <c r="V30" s="219" t="s">
        <v>737</v>
      </c>
      <c r="W30" s="185" t="s">
        <v>738</v>
      </c>
      <c r="X30" s="186" t="s">
        <v>739</v>
      </c>
      <c r="Y30" s="183" t="s">
        <v>514</v>
      </c>
      <c r="Z30" s="219" t="s">
        <v>742</v>
      </c>
    </row>
    <row r="31" spans="1:26" ht="76.5">
      <c r="A31" s="178">
        <v>25</v>
      </c>
      <c r="B31" s="178" t="s">
        <v>603</v>
      </c>
      <c r="C31" s="197" t="s">
        <v>113</v>
      </c>
      <c r="D31" s="288" t="s">
        <v>743</v>
      </c>
      <c r="E31" s="219" t="s">
        <v>744</v>
      </c>
      <c r="F31" s="219" t="s">
        <v>393</v>
      </c>
      <c r="G31" s="178" t="s">
        <v>663</v>
      </c>
      <c r="H31" s="178" t="s">
        <v>119</v>
      </c>
      <c r="I31" s="219" t="s">
        <v>542</v>
      </c>
      <c r="J31" s="219">
        <v>100</v>
      </c>
      <c r="K31" s="219" t="s">
        <v>664</v>
      </c>
      <c r="L31" s="178" t="s">
        <v>114</v>
      </c>
      <c r="M31" s="178" t="s">
        <v>567</v>
      </c>
      <c r="N31" s="194" t="s">
        <v>736</v>
      </c>
      <c r="O31" s="178">
        <f>540+21</f>
        <v>561</v>
      </c>
      <c r="P31" s="180">
        <v>650</v>
      </c>
      <c r="Q31" s="181">
        <f>P31*O31</f>
        <v>364650</v>
      </c>
      <c r="R31" s="181">
        <v>0</v>
      </c>
      <c r="S31" s="182">
        <v>44197</v>
      </c>
      <c r="T31" s="182">
        <v>44531</v>
      </c>
      <c r="U31" s="219">
        <v>20</v>
      </c>
      <c r="V31" s="219" t="s">
        <v>737</v>
      </c>
      <c r="W31" s="185" t="s">
        <v>738</v>
      </c>
      <c r="X31" s="186" t="s">
        <v>739</v>
      </c>
      <c r="Y31" s="183" t="s">
        <v>514</v>
      </c>
      <c r="Z31" s="219"/>
    </row>
    <row r="32" spans="1:26" ht="76.5">
      <c r="A32" s="178">
        <v>26</v>
      </c>
      <c r="B32" s="178" t="s">
        <v>603</v>
      </c>
      <c r="C32" s="197" t="s">
        <v>113</v>
      </c>
      <c r="D32" s="288"/>
      <c r="E32" s="219" t="s">
        <v>745</v>
      </c>
      <c r="F32" s="219" t="s">
        <v>473</v>
      </c>
      <c r="G32" s="178" t="s">
        <v>663</v>
      </c>
      <c r="H32" s="178" t="s">
        <v>119</v>
      </c>
      <c r="I32" s="219" t="s">
        <v>542</v>
      </c>
      <c r="J32" s="219">
        <v>100</v>
      </c>
      <c r="K32" s="219" t="s">
        <v>664</v>
      </c>
      <c r="L32" s="178" t="s">
        <v>114</v>
      </c>
      <c r="M32" s="178" t="s">
        <v>567</v>
      </c>
      <c r="N32" s="194" t="s">
        <v>736</v>
      </c>
      <c r="O32" s="178">
        <v>1</v>
      </c>
      <c r="P32" s="180">
        <v>650</v>
      </c>
      <c r="Q32" s="181">
        <f>P32*O32</f>
        <v>650</v>
      </c>
      <c r="R32" s="181">
        <v>0</v>
      </c>
      <c r="S32" s="182">
        <v>44197</v>
      </c>
      <c r="T32" s="182">
        <v>44531</v>
      </c>
      <c r="U32" s="219">
        <v>20</v>
      </c>
      <c r="V32" s="219" t="s">
        <v>737</v>
      </c>
      <c r="W32" s="185" t="s">
        <v>738</v>
      </c>
      <c r="X32" s="186" t="s">
        <v>739</v>
      </c>
      <c r="Y32" s="183" t="s">
        <v>514</v>
      </c>
      <c r="Z32" s="219" t="s">
        <v>746</v>
      </c>
    </row>
    <row r="33" spans="1:26" ht="76.5">
      <c r="A33" s="251">
        <v>27</v>
      </c>
      <c r="B33" s="271" t="s">
        <v>603</v>
      </c>
      <c r="C33" s="249" t="s">
        <v>113</v>
      </c>
      <c r="D33" s="271" t="s">
        <v>747</v>
      </c>
      <c r="E33" s="277" t="s">
        <v>748</v>
      </c>
      <c r="F33" s="219" t="s">
        <v>393</v>
      </c>
      <c r="G33" s="178" t="s">
        <v>663</v>
      </c>
      <c r="H33" s="178" t="s">
        <v>749</v>
      </c>
      <c r="I33" s="219" t="s">
        <v>542</v>
      </c>
      <c r="J33" s="219">
        <v>100</v>
      </c>
      <c r="K33" s="219" t="s">
        <v>664</v>
      </c>
      <c r="L33" s="178" t="s">
        <v>114</v>
      </c>
      <c r="M33" s="178" t="s">
        <v>567</v>
      </c>
      <c r="N33" s="194" t="s">
        <v>736</v>
      </c>
      <c r="O33" s="178">
        <v>10</v>
      </c>
      <c r="P33" s="180">
        <v>4350</v>
      </c>
      <c r="Q33" s="181">
        <f>P33*O33</f>
        <v>43500</v>
      </c>
      <c r="R33" s="181">
        <v>0</v>
      </c>
      <c r="S33" s="182">
        <v>44197</v>
      </c>
      <c r="T33" s="182">
        <v>44531</v>
      </c>
      <c r="U33" s="178">
        <v>127</v>
      </c>
      <c r="V33" s="219" t="s">
        <v>304</v>
      </c>
      <c r="W33" s="185" t="s">
        <v>738</v>
      </c>
      <c r="X33" s="186" t="s">
        <v>739</v>
      </c>
      <c r="Y33" s="183" t="s">
        <v>514</v>
      </c>
      <c r="Z33" s="219" t="s">
        <v>750</v>
      </c>
    </row>
    <row r="34" spans="1:26" ht="76.5">
      <c r="A34" s="252"/>
      <c r="B34" s="272"/>
      <c r="C34" s="250"/>
      <c r="D34" s="272"/>
      <c r="E34" s="278"/>
      <c r="F34" s="219" t="s">
        <v>386</v>
      </c>
      <c r="G34" s="178" t="s">
        <v>663</v>
      </c>
      <c r="H34" s="178" t="s">
        <v>751</v>
      </c>
      <c r="I34" s="219" t="s">
        <v>542</v>
      </c>
      <c r="J34" s="219">
        <v>100</v>
      </c>
      <c r="K34" s="219" t="s">
        <v>664</v>
      </c>
      <c r="L34" s="178" t="s">
        <v>114</v>
      </c>
      <c r="M34" s="178" t="s">
        <v>567</v>
      </c>
      <c r="N34" s="194" t="s">
        <v>736</v>
      </c>
      <c r="O34" s="178">
        <v>35</v>
      </c>
      <c r="P34" s="180">
        <v>4350</v>
      </c>
      <c r="Q34" s="181">
        <v>0</v>
      </c>
      <c r="R34" s="181">
        <v>0</v>
      </c>
      <c r="S34" s="182"/>
      <c r="T34" s="182"/>
      <c r="U34" s="178">
        <v>127</v>
      </c>
      <c r="V34" s="219" t="s">
        <v>304</v>
      </c>
      <c r="W34" s="185" t="s">
        <v>738</v>
      </c>
      <c r="X34" s="186" t="s">
        <v>739</v>
      </c>
      <c r="Y34" s="183" t="s">
        <v>514</v>
      </c>
      <c r="Z34" s="219"/>
    </row>
    <row r="35" spans="1:26" ht="51">
      <c r="A35" s="178">
        <v>28</v>
      </c>
      <c r="B35" s="178" t="s">
        <v>603</v>
      </c>
      <c r="C35" s="196" t="s">
        <v>538</v>
      </c>
      <c r="D35" s="219" t="s">
        <v>752</v>
      </c>
      <c r="E35" s="219" t="s">
        <v>753</v>
      </c>
      <c r="F35" s="219" t="s">
        <v>393</v>
      </c>
      <c r="G35" s="178" t="s">
        <v>663</v>
      </c>
      <c r="H35" s="178" t="s">
        <v>119</v>
      </c>
      <c r="I35" s="219" t="s">
        <v>542</v>
      </c>
      <c r="J35" s="219">
        <v>100</v>
      </c>
      <c r="K35" s="219" t="s">
        <v>664</v>
      </c>
      <c r="L35" s="178" t="s">
        <v>387</v>
      </c>
      <c r="M35" s="178" t="s">
        <v>567</v>
      </c>
      <c r="N35" s="178" t="s">
        <v>754</v>
      </c>
      <c r="O35" s="178">
        <v>0</v>
      </c>
      <c r="P35" s="180">
        <v>0</v>
      </c>
      <c r="Q35" s="181">
        <v>0</v>
      </c>
      <c r="R35" s="181">
        <v>0</v>
      </c>
      <c r="S35" s="182">
        <v>44197</v>
      </c>
      <c r="T35" s="182">
        <v>44531</v>
      </c>
      <c r="U35" s="178"/>
      <c r="V35" s="219"/>
      <c r="W35" s="185" t="s">
        <v>594</v>
      </c>
      <c r="X35" s="186" t="s">
        <v>595</v>
      </c>
      <c r="Y35" s="183" t="s">
        <v>755</v>
      </c>
      <c r="Z35" s="219"/>
    </row>
    <row r="36" spans="1:26" ht="51">
      <c r="A36" s="178">
        <v>29</v>
      </c>
      <c r="B36" s="178" t="s">
        <v>603</v>
      </c>
      <c r="C36" s="196" t="s">
        <v>42</v>
      </c>
      <c r="D36" s="219" t="s">
        <v>756</v>
      </c>
      <c r="E36" s="219" t="s">
        <v>757</v>
      </c>
      <c r="F36" s="219" t="s">
        <v>393</v>
      </c>
      <c r="G36" s="178" t="s">
        <v>541</v>
      </c>
      <c r="H36" s="178" t="s">
        <v>316</v>
      </c>
      <c r="I36" s="219" t="s">
        <v>542</v>
      </c>
      <c r="J36" s="219">
        <v>100</v>
      </c>
      <c r="K36" s="219" t="s">
        <v>389</v>
      </c>
      <c r="L36" s="178" t="s">
        <v>316</v>
      </c>
      <c r="M36" s="178" t="s">
        <v>543</v>
      </c>
      <c r="N36" s="178" t="s">
        <v>758</v>
      </c>
      <c r="O36" s="178">
        <v>0</v>
      </c>
      <c r="P36" s="180">
        <v>0</v>
      </c>
      <c r="Q36" s="181">
        <v>0</v>
      </c>
      <c r="R36" s="181">
        <v>0</v>
      </c>
      <c r="S36" s="182">
        <v>44197</v>
      </c>
      <c r="T36" s="182">
        <v>44531</v>
      </c>
      <c r="U36" s="178"/>
      <c r="V36" s="219"/>
      <c r="W36" s="185" t="s">
        <v>568</v>
      </c>
      <c r="X36" s="186" t="s">
        <v>759</v>
      </c>
      <c r="Y36" s="183" t="s">
        <v>755</v>
      </c>
      <c r="Z36" s="219"/>
    </row>
    <row r="37" spans="1:26" ht="51">
      <c r="A37" s="178">
        <v>30</v>
      </c>
      <c r="B37" s="178" t="s">
        <v>603</v>
      </c>
      <c r="C37" s="196" t="s">
        <v>42</v>
      </c>
      <c r="D37" s="196" t="s">
        <v>760</v>
      </c>
      <c r="E37" s="219" t="s">
        <v>761</v>
      </c>
      <c r="F37" s="219" t="s">
        <v>393</v>
      </c>
      <c r="G37" s="219" t="s">
        <v>541</v>
      </c>
      <c r="H37" s="178" t="s">
        <v>762</v>
      </c>
      <c r="I37" s="178" t="s">
        <v>542</v>
      </c>
      <c r="J37" s="219">
        <v>100</v>
      </c>
      <c r="K37" s="219" t="s">
        <v>389</v>
      </c>
      <c r="L37" s="219" t="s">
        <v>323</v>
      </c>
      <c r="M37" s="178" t="s">
        <v>543</v>
      </c>
      <c r="N37" s="178" t="s">
        <v>763</v>
      </c>
      <c r="O37" s="178">
        <v>0</v>
      </c>
      <c r="P37" s="180">
        <v>0</v>
      </c>
      <c r="Q37" s="180">
        <v>0</v>
      </c>
      <c r="R37" s="181">
        <v>0</v>
      </c>
      <c r="S37" s="182">
        <v>44197</v>
      </c>
      <c r="T37" s="182">
        <v>44531</v>
      </c>
      <c r="U37" s="182"/>
      <c r="V37" s="178"/>
      <c r="W37" s="219" t="s">
        <v>559</v>
      </c>
      <c r="X37" s="185" t="s">
        <v>560</v>
      </c>
      <c r="Y37" s="183" t="s">
        <v>755</v>
      </c>
      <c r="Z37" s="183"/>
    </row>
    <row r="38" spans="1:26" ht="76.5">
      <c r="A38" s="178">
        <v>31</v>
      </c>
      <c r="B38" s="178" t="s">
        <v>603</v>
      </c>
      <c r="C38" s="196" t="s">
        <v>538</v>
      </c>
      <c r="D38" s="196" t="s">
        <v>764</v>
      </c>
      <c r="E38" s="219" t="s">
        <v>765</v>
      </c>
      <c r="F38" s="219" t="s">
        <v>393</v>
      </c>
      <c r="G38" s="219" t="s">
        <v>541</v>
      </c>
      <c r="H38" s="178" t="s">
        <v>119</v>
      </c>
      <c r="I38" s="178" t="s">
        <v>542</v>
      </c>
      <c r="J38" s="219">
        <v>100</v>
      </c>
      <c r="K38" s="219" t="s">
        <v>389</v>
      </c>
      <c r="L38" s="219" t="s">
        <v>387</v>
      </c>
      <c r="M38" s="178" t="s">
        <v>543</v>
      </c>
      <c r="N38" s="178" t="s">
        <v>766</v>
      </c>
      <c r="O38" s="178">
        <v>0</v>
      </c>
      <c r="P38" s="180">
        <v>0</v>
      </c>
      <c r="Q38" s="180">
        <v>0</v>
      </c>
      <c r="R38" s="181">
        <v>0</v>
      </c>
      <c r="S38" s="182">
        <v>44197</v>
      </c>
      <c r="T38" s="182">
        <v>44531</v>
      </c>
      <c r="U38" s="182"/>
      <c r="V38" s="178"/>
      <c r="W38" s="219" t="s">
        <v>619</v>
      </c>
      <c r="X38" s="185" t="s">
        <v>620</v>
      </c>
      <c r="Y38" s="183" t="s">
        <v>767</v>
      </c>
      <c r="Z38" s="183"/>
    </row>
    <row r="39" spans="1:26" ht="51">
      <c r="A39" s="178">
        <v>32</v>
      </c>
      <c r="B39" s="178" t="s">
        <v>603</v>
      </c>
      <c r="C39" s="178" t="s">
        <v>42</v>
      </c>
      <c r="D39" s="196" t="s">
        <v>768</v>
      </c>
      <c r="E39" s="196" t="s">
        <v>769</v>
      </c>
      <c r="F39" s="219" t="s">
        <v>393</v>
      </c>
      <c r="G39" s="219" t="s">
        <v>541</v>
      </c>
      <c r="H39" s="219" t="s">
        <v>770</v>
      </c>
      <c r="I39" s="178" t="s">
        <v>542</v>
      </c>
      <c r="J39" s="178">
        <v>100</v>
      </c>
      <c r="K39" s="219" t="s">
        <v>389</v>
      </c>
      <c r="L39" s="219" t="s">
        <v>771</v>
      </c>
      <c r="M39" s="219" t="s">
        <v>543</v>
      </c>
      <c r="N39" s="178" t="s">
        <v>772</v>
      </c>
      <c r="O39" s="178">
        <v>0</v>
      </c>
      <c r="P39" s="180">
        <v>0</v>
      </c>
      <c r="Q39" s="180">
        <v>0</v>
      </c>
      <c r="R39" s="180">
        <v>0</v>
      </c>
      <c r="S39" s="182">
        <v>44197</v>
      </c>
      <c r="T39" s="182">
        <v>44531</v>
      </c>
      <c r="U39" s="182"/>
      <c r="V39" s="182"/>
      <c r="W39" s="178" t="s">
        <v>720</v>
      </c>
      <c r="X39" s="219" t="s">
        <v>258</v>
      </c>
      <c r="Y39" s="185" t="s">
        <v>755</v>
      </c>
      <c r="Z39" s="183"/>
    </row>
    <row r="40" spans="1:26" ht="51">
      <c r="A40" s="178">
        <v>33</v>
      </c>
      <c r="B40" s="178" t="s">
        <v>603</v>
      </c>
      <c r="C40" s="178" t="s">
        <v>538</v>
      </c>
      <c r="D40" s="196" t="s">
        <v>773</v>
      </c>
      <c r="E40" s="196" t="s">
        <v>774</v>
      </c>
      <c r="F40" s="219" t="s">
        <v>393</v>
      </c>
      <c r="G40" s="219" t="s">
        <v>541</v>
      </c>
      <c r="H40" s="219" t="s">
        <v>119</v>
      </c>
      <c r="I40" s="178" t="s">
        <v>542</v>
      </c>
      <c r="J40" s="178">
        <v>100</v>
      </c>
      <c r="K40" s="219" t="s">
        <v>389</v>
      </c>
      <c r="L40" s="219" t="s">
        <v>387</v>
      </c>
      <c r="M40" s="219" t="s">
        <v>543</v>
      </c>
      <c r="N40" s="178" t="s">
        <v>775</v>
      </c>
      <c r="O40" s="178">
        <v>12</v>
      </c>
      <c r="P40" s="203">
        <v>32736.13</v>
      </c>
      <c r="Q40" s="203">
        <f>O40*P40</f>
        <v>392833.56</v>
      </c>
      <c r="R40" s="180">
        <v>0</v>
      </c>
      <c r="S40" s="182">
        <v>44197</v>
      </c>
      <c r="T40" s="182">
        <v>44531</v>
      </c>
      <c r="U40" s="182"/>
      <c r="V40" s="182"/>
      <c r="W40" s="185" t="s">
        <v>594</v>
      </c>
      <c r="X40" s="186" t="s">
        <v>595</v>
      </c>
      <c r="Y40" s="183" t="s">
        <v>755</v>
      </c>
      <c r="Z40" s="183"/>
    </row>
    <row r="41" spans="1:26" ht="51">
      <c r="A41" s="178">
        <v>34</v>
      </c>
      <c r="B41" s="178" t="s">
        <v>603</v>
      </c>
      <c r="C41" s="178" t="s">
        <v>538</v>
      </c>
      <c r="D41" s="196" t="s">
        <v>776</v>
      </c>
      <c r="E41" s="196" t="s">
        <v>777</v>
      </c>
      <c r="F41" s="219" t="s">
        <v>393</v>
      </c>
      <c r="G41" s="219" t="s">
        <v>541</v>
      </c>
      <c r="H41" s="219" t="s">
        <v>119</v>
      </c>
      <c r="I41" s="178" t="s">
        <v>542</v>
      </c>
      <c r="J41" s="178">
        <v>100</v>
      </c>
      <c r="K41" s="219" t="s">
        <v>389</v>
      </c>
      <c r="L41" s="219" t="s">
        <v>119</v>
      </c>
      <c r="M41" s="219" t="s">
        <v>543</v>
      </c>
      <c r="N41" s="178" t="s">
        <v>778</v>
      </c>
      <c r="O41" s="178">
        <v>0</v>
      </c>
      <c r="P41" s="180">
        <v>0</v>
      </c>
      <c r="Q41" s="180">
        <v>0</v>
      </c>
      <c r="R41" s="180">
        <v>0</v>
      </c>
      <c r="S41" s="182">
        <v>44197</v>
      </c>
      <c r="T41" s="182">
        <v>44531</v>
      </c>
      <c r="U41" s="182"/>
      <c r="V41" s="182"/>
      <c r="W41" s="185" t="s">
        <v>779</v>
      </c>
      <c r="X41" s="186" t="s">
        <v>264</v>
      </c>
      <c r="Y41" s="183" t="s">
        <v>755</v>
      </c>
      <c r="Z41" s="183"/>
    </row>
    <row r="42" spans="1:26" ht="51">
      <c r="A42" s="178">
        <v>35</v>
      </c>
      <c r="B42" s="178" t="s">
        <v>603</v>
      </c>
      <c r="C42" s="178" t="s">
        <v>538</v>
      </c>
      <c r="D42" s="196" t="s">
        <v>780</v>
      </c>
      <c r="E42" s="196" t="s">
        <v>781</v>
      </c>
      <c r="F42" s="219" t="s">
        <v>393</v>
      </c>
      <c r="G42" s="219" t="s">
        <v>663</v>
      </c>
      <c r="H42" s="219" t="s">
        <v>119</v>
      </c>
      <c r="I42" s="178" t="s">
        <v>542</v>
      </c>
      <c r="J42" s="178">
        <v>100</v>
      </c>
      <c r="K42" s="219" t="s">
        <v>664</v>
      </c>
      <c r="L42" s="219" t="s">
        <v>387</v>
      </c>
      <c r="M42" s="219" t="s">
        <v>567</v>
      </c>
      <c r="N42" s="178" t="s">
        <v>782</v>
      </c>
      <c r="O42" s="178">
        <v>66</v>
      </c>
      <c r="P42" s="203">
        <v>212142.23</v>
      </c>
      <c r="Q42" s="203">
        <f>O42*P42</f>
        <v>14001387.180000002</v>
      </c>
      <c r="R42" s="180">
        <v>0</v>
      </c>
      <c r="S42" s="182">
        <v>44197</v>
      </c>
      <c r="T42" s="182">
        <v>44531</v>
      </c>
      <c r="U42" s="182"/>
      <c r="V42" s="182"/>
      <c r="W42" s="185" t="s">
        <v>613</v>
      </c>
      <c r="X42" s="186" t="s">
        <v>614</v>
      </c>
      <c r="Y42" s="183" t="s">
        <v>755</v>
      </c>
      <c r="Z42" s="183"/>
    </row>
    <row r="43" spans="1:26" ht="51">
      <c r="A43" s="170">
        <v>36</v>
      </c>
      <c r="B43" s="170" t="s">
        <v>603</v>
      </c>
      <c r="C43" s="171" t="s">
        <v>538</v>
      </c>
      <c r="D43" s="218" t="s">
        <v>783</v>
      </c>
      <c r="E43" s="218" t="s">
        <v>784</v>
      </c>
      <c r="F43" s="218" t="s">
        <v>393</v>
      </c>
      <c r="G43" s="170" t="s">
        <v>663</v>
      </c>
      <c r="H43" s="170" t="s">
        <v>119</v>
      </c>
      <c r="I43" s="218" t="s">
        <v>542</v>
      </c>
      <c r="J43" s="218">
        <v>100</v>
      </c>
      <c r="K43" s="218" t="s">
        <v>664</v>
      </c>
      <c r="L43" s="170" t="s">
        <v>269</v>
      </c>
      <c r="M43" s="170" t="s">
        <v>567</v>
      </c>
      <c r="N43" s="218" t="s">
        <v>785</v>
      </c>
      <c r="O43" s="170">
        <v>1</v>
      </c>
      <c r="P43" s="176">
        <v>74</v>
      </c>
      <c r="Q43" s="172">
        <f>O43*P43</f>
        <v>74</v>
      </c>
      <c r="R43" s="172">
        <v>0</v>
      </c>
      <c r="S43" s="173">
        <v>44197</v>
      </c>
      <c r="T43" s="173">
        <v>44531</v>
      </c>
      <c r="U43" s="170"/>
      <c r="V43" s="218"/>
      <c r="W43" s="188" t="s">
        <v>786</v>
      </c>
      <c r="X43" s="174" t="s">
        <v>787</v>
      </c>
      <c r="Y43" s="175" t="s">
        <v>755</v>
      </c>
      <c r="Z43" s="218"/>
    </row>
  </sheetData>
  <autoFilter ref="A3:W12" xr:uid="{00000000-0009-0000-0000-000005000000}">
    <filterColumn colId="8" showButton="0"/>
  </autoFilter>
  <mergeCells count="89">
    <mergeCell ref="E33:E34"/>
    <mergeCell ref="D12:D17"/>
    <mergeCell ref="D31:D32"/>
    <mergeCell ref="D29:D30"/>
    <mergeCell ref="A33:A34"/>
    <mergeCell ref="B33:B34"/>
    <mergeCell ref="C33:C34"/>
    <mergeCell ref="D33:D34"/>
    <mergeCell ref="D22:D23"/>
    <mergeCell ref="C22:C23"/>
    <mergeCell ref="B22:B23"/>
    <mergeCell ref="A22:A23"/>
    <mergeCell ref="A24:A25"/>
    <mergeCell ref="B24:B25"/>
    <mergeCell ref="C24:C25"/>
    <mergeCell ref="D24:D25"/>
    <mergeCell ref="D6:D7"/>
    <mergeCell ref="Q2:Q3"/>
    <mergeCell ref="R2:R3"/>
    <mergeCell ref="S2:T2"/>
    <mergeCell ref="U2:V2"/>
    <mergeCell ref="D4:D5"/>
    <mergeCell ref="K2:K3"/>
    <mergeCell ref="L2:L3"/>
    <mergeCell ref="M2:M3"/>
    <mergeCell ref="N2:N3"/>
    <mergeCell ref="F2:F3"/>
    <mergeCell ref="G2:G3"/>
    <mergeCell ref="H2:H3"/>
    <mergeCell ref="I2:J3"/>
    <mergeCell ref="A1:Z1"/>
    <mergeCell ref="A2:A3"/>
    <mergeCell ref="B2:B3"/>
    <mergeCell ref="C2:C3"/>
    <mergeCell ref="D2:D3"/>
    <mergeCell ref="E2:E3"/>
    <mergeCell ref="Y2:Y3"/>
    <mergeCell ref="O2:O3"/>
    <mergeCell ref="P2:P3"/>
    <mergeCell ref="W2:X2"/>
    <mergeCell ref="Z22:Z23"/>
    <mergeCell ref="N22:N23"/>
    <mergeCell ref="M22:M23"/>
    <mergeCell ref="L22:L23"/>
    <mergeCell ref="K22:K23"/>
    <mergeCell ref="S22:S23"/>
    <mergeCell ref="T22:T23"/>
    <mergeCell ref="W22:W23"/>
    <mergeCell ref="X22:X23"/>
    <mergeCell ref="Y22:Y23"/>
    <mergeCell ref="J22:J23"/>
    <mergeCell ref="I22:I23"/>
    <mergeCell ref="G22:G23"/>
    <mergeCell ref="E22:E23"/>
    <mergeCell ref="P22:P23"/>
    <mergeCell ref="E24:E25"/>
    <mergeCell ref="G24:G25"/>
    <mergeCell ref="I24:I25"/>
    <mergeCell ref="J24:J25"/>
    <mergeCell ref="K24:K25"/>
    <mergeCell ref="L24:L25"/>
    <mergeCell ref="M24:M25"/>
    <mergeCell ref="N24:N25"/>
    <mergeCell ref="P24:P25"/>
    <mergeCell ref="S24:S25"/>
    <mergeCell ref="T24:T25"/>
    <mergeCell ref="W24:W25"/>
    <mergeCell ref="X24:X25"/>
    <mergeCell ref="Y24:Y25"/>
    <mergeCell ref="Z24:Z25"/>
    <mergeCell ref="A27:A28"/>
    <mergeCell ref="B27:B28"/>
    <mergeCell ref="C27:C28"/>
    <mergeCell ref="D27:D28"/>
    <mergeCell ref="E27:E28"/>
    <mergeCell ref="G27:G28"/>
    <mergeCell ref="I27:I28"/>
    <mergeCell ref="J27:J28"/>
    <mergeCell ref="K27:K28"/>
    <mergeCell ref="L27:L28"/>
    <mergeCell ref="W27:W28"/>
    <mergeCell ref="X27:X28"/>
    <mergeCell ref="Y27:Y28"/>
    <mergeCell ref="Z27:Z28"/>
    <mergeCell ref="M27:M28"/>
    <mergeCell ref="N27:N28"/>
    <mergeCell ref="P27:P28"/>
    <mergeCell ref="S27:S28"/>
    <mergeCell ref="T27:T28"/>
  </mergeCells>
  <phoneticPr fontId="78" type="noConversion"/>
  <pageMargins left="0.511811024" right="0.511811024" top="0.78740157499999996" bottom="0.78740157499999996" header="0.31496062000000002" footer="0.31496062000000002"/>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4B084"/>
  </sheetPr>
  <dimension ref="A1:Z46"/>
  <sheetViews>
    <sheetView topLeftCell="U1" zoomScaleNormal="100" workbookViewId="0">
      <pane ySplit="3" topLeftCell="A44" activePane="bottomLeft" state="frozen"/>
      <selection pane="bottomLeft" activeCell="X46" sqref="X46"/>
    </sheetView>
  </sheetViews>
  <sheetFormatPr defaultRowHeight="12.75"/>
  <cols>
    <col min="1" max="1" width="9.140625" style="51"/>
    <col min="2" max="2" width="19.42578125" style="51" customWidth="1"/>
    <col min="3" max="3" width="16.42578125" style="51" customWidth="1"/>
    <col min="4" max="4" width="38.140625" style="51" customWidth="1"/>
    <col min="5" max="5" width="54.140625" style="51" customWidth="1"/>
    <col min="6" max="6" width="15.28515625" style="51" customWidth="1"/>
    <col min="7" max="7" width="12.42578125" style="51" customWidth="1"/>
    <col min="8" max="8" width="15.42578125" style="51" customWidth="1"/>
    <col min="9" max="9" width="7.7109375" style="51" customWidth="1"/>
    <col min="10" max="10" width="8.5703125" style="51" customWidth="1"/>
    <col min="11" max="11" width="15.42578125" style="51" customWidth="1"/>
    <col min="12" max="12" width="14.140625" style="51" customWidth="1"/>
    <col min="13" max="13" width="13.28515625" style="53" customWidth="1"/>
    <col min="14" max="14" width="24.140625" style="51" customWidth="1"/>
    <col min="15" max="15" width="12.5703125" style="51" customWidth="1"/>
    <col min="16" max="16" width="15.28515625" style="53" customWidth="1"/>
    <col min="17" max="17" width="15.140625" style="53" customWidth="1"/>
    <col min="18" max="18" width="17.140625" style="53" customWidth="1"/>
    <col min="19" max="20" width="9.140625" style="53" customWidth="1"/>
    <col min="21" max="21" width="13.28515625" style="51" hidden="1" customWidth="1"/>
    <col min="22" max="22" width="41.42578125" style="53" hidden="1" customWidth="1"/>
    <col min="23" max="23" width="16.28515625" customWidth="1"/>
    <col min="24" max="24" width="47.140625" customWidth="1"/>
    <col min="25" max="25" width="48.42578125" style="53" customWidth="1"/>
    <col min="26" max="26" width="29.7109375" style="52" customWidth="1"/>
    <col min="27" max="16384" width="9.140625" style="53"/>
  </cols>
  <sheetData>
    <row r="1" spans="1:26">
      <c r="A1" s="289" t="s">
        <v>524</v>
      </c>
      <c r="B1" s="289"/>
      <c r="C1" s="289"/>
      <c r="D1" s="289"/>
      <c r="E1" s="289"/>
      <c r="F1" s="289"/>
      <c r="G1" s="289"/>
      <c r="H1" s="289"/>
      <c r="I1" s="289"/>
      <c r="J1" s="289"/>
      <c r="K1" s="289"/>
      <c r="L1" s="289"/>
      <c r="M1" s="289"/>
      <c r="N1" s="289"/>
      <c r="O1" s="289"/>
      <c r="P1" s="289"/>
      <c r="Q1" s="289"/>
      <c r="R1" s="289"/>
      <c r="S1" s="289"/>
      <c r="T1" s="289"/>
      <c r="U1" s="289"/>
      <c r="V1" s="289"/>
      <c r="W1" s="289"/>
      <c r="X1" s="289"/>
      <c r="Y1" s="289"/>
      <c r="Z1" s="289"/>
    </row>
    <row r="2" spans="1:26" ht="12.75" customHeight="1">
      <c r="A2" s="282" t="s">
        <v>20</v>
      </c>
      <c r="B2" s="282" t="s">
        <v>525</v>
      </c>
      <c r="C2" s="282" t="s">
        <v>363</v>
      </c>
      <c r="D2" s="282" t="s">
        <v>364</v>
      </c>
      <c r="E2" s="282" t="s">
        <v>526</v>
      </c>
      <c r="F2" s="282" t="s">
        <v>370</v>
      </c>
      <c r="G2" s="282" t="s">
        <v>527</v>
      </c>
      <c r="H2" s="282" t="s">
        <v>371</v>
      </c>
      <c r="I2" s="282" t="s">
        <v>373</v>
      </c>
      <c r="J2" s="282"/>
      <c r="K2" s="282" t="s">
        <v>374</v>
      </c>
      <c r="L2" s="282" t="s">
        <v>372</v>
      </c>
      <c r="M2" s="282" t="s">
        <v>375</v>
      </c>
      <c r="N2" s="282" t="s">
        <v>369</v>
      </c>
      <c r="O2" s="282" t="s">
        <v>528</v>
      </c>
      <c r="P2" s="282" t="s">
        <v>529</v>
      </c>
      <c r="Q2" s="282" t="s">
        <v>530</v>
      </c>
      <c r="R2" s="282" t="s">
        <v>531</v>
      </c>
      <c r="S2" s="284" t="s">
        <v>532</v>
      </c>
      <c r="T2" s="284"/>
      <c r="U2" s="284" t="s">
        <v>377</v>
      </c>
      <c r="V2" s="284"/>
      <c r="W2" s="284" t="s">
        <v>533</v>
      </c>
      <c r="X2" s="284"/>
      <c r="Y2" s="282" t="s">
        <v>534</v>
      </c>
      <c r="Z2" s="220" t="s">
        <v>659</v>
      </c>
    </row>
    <row r="3" spans="1:26">
      <c r="A3" s="282"/>
      <c r="B3" s="282"/>
      <c r="C3" s="282"/>
      <c r="D3" s="282"/>
      <c r="E3" s="282"/>
      <c r="F3" s="282"/>
      <c r="G3" s="282"/>
      <c r="H3" s="282"/>
      <c r="I3" s="282"/>
      <c r="J3" s="282"/>
      <c r="K3" s="282"/>
      <c r="L3" s="282"/>
      <c r="M3" s="282"/>
      <c r="N3" s="282"/>
      <c r="O3" s="282"/>
      <c r="P3" s="282"/>
      <c r="Q3" s="282"/>
      <c r="R3" s="282"/>
      <c r="S3" s="221" t="s">
        <v>535</v>
      </c>
      <c r="T3" s="221" t="s">
        <v>536</v>
      </c>
      <c r="U3" s="221" t="s">
        <v>20</v>
      </c>
      <c r="V3" s="221" t="s">
        <v>379</v>
      </c>
      <c r="W3" s="221" t="s">
        <v>20</v>
      </c>
      <c r="X3" s="221" t="s">
        <v>379</v>
      </c>
      <c r="Y3" s="282"/>
      <c r="Z3" s="220"/>
    </row>
    <row r="4" spans="1:26" ht="63.75">
      <c r="A4" s="213">
        <v>1</v>
      </c>
      <c r="B4" s="213" t="s">
        <v>603</v>
      </c>
      <c r="C4" s="29" t="s">
        <v>42</v>
      </c>
      <c r="D4" s="213" t="s">
        <v>788</v>
      </c>
      <c r="E4" s="213" t="s">
        <v>788</v>
      </c>
      <c r="F4" s="213" t="s">
        <v>393</v>
      </c>
      <c r="G4" s="213" t="s">
        <v>663</v>
      </c>
      <c r="H4" s="213" t="s">
        <v>323</v>
      </c>
      <c r="I4" s="213" t="s">
        <v>542</v>
      </c>
      <c r="J4" s="214">
        <v>100</v>
      </c>
      <c r="K4" s="214" t="s">
        <v>664</v>
      </c>
      <c r="L4" s="214" t="s">
        <v>323</v>
      </c>
      <c r="M4" s="213" t="s">
        <v>567</v>
      </c>
      <c r="N4" s="214" t="s">
        <v>789</v>
      </c>
      <c r="O4" s="213">
        <v>1</v>
      </c>
      <c r="P4" s="129">
        <v>2148958.14</v>
      </c>
      <c r="Q4" s="129">
        <f>P4</f>
        <v>2148958.14</v>
      </c>
      <c r="R4" s="24">
        <v>0</v>
      </c>
      <c r="S4" s="54">
        <v>44197</v>
      </c>
      <c r="T4" s="54">
        <v>44531</v>
      </c>
      <c r="U4" s="214" t="s">
        <v>790</v>
      </c>
      <c r="V4" s="214" t="s">
        <v>791</v>
      </c>
      <c r="W4" s="214" t="s">
        <v>792</v>
      </c>
      <c r="X4" s="153" t="s">
        <v>793</v>
      </c>
      <c r="Y4" s="152" t="s">
        <v>514</v>
      </c>
      <c r="Z4" s="214"/>
    </row>
    <row r="5" spans="1:26" ht="36.75" customHeight="1">
      <c r="A5" s="213">
        <v>2</v>
      </c>
      <c r="B5" s="213" t="s">
        <v>603</v>
      </c>
      <c r="C5" s="29" t="s">
        <v>42</v>
      </c>
      <c r="D5" s="214" t="s">
        <v>794</v>
      </c>
      <c r="E5" s="214" t="s">
        <v>795</v>
      </c>
      <c r="F5" s="214" t="s">
        <v>393</v>
      </c>
      <c r="G5" s="213" t="s">
        <v>663</v>
      </c>
      <c r="H5" s="213" t="s">
        <v>796</v>
      </c>
      <c r="I5" s="214" t="s">
        <v>542</v>
      </c>
      <c r="J5" s="214">
        <v>100</v>
      </c>
      <c r="K5" s="214" t="s">
        <v>664</v>
      </c>
      <c r="L5" s="213" t="s">
        <v>323</v>
      </c>
      <c r="M5" s="213" t="s">
        <v>567</v>
      </c>
      <c r="N5" s="214" t="s">
        <v>797</v>
      </c>
      <c r="O5" s="213">
        <v>12</v>
      </c>
      <c r="P5" s="129">
        <v>4000</v>
      </c>
      <c r="Q5" s="25">
        <f t="shared" ref="Q5:Q11" si="0">P5*O5</f>
        <v>48000</v>
      </c>
      <c r="R5" s="24">
        <v>0</v>
      </c>
      <c r="S5" s="28">
        <v>44197</v>
      </c>
      <c r="T5" s="28">
        <v>44531</v>
      </c>
      <c r="U5" s="213">
        <v>127</v>
      </c>
      <c r="V5" s="214" t="s">
        <v>304</v>
      </c>
      <c r="W5" s="213" t="s">
        <v>798</v>
      </c>
      <c r="X5" s="214" t="s">
        <v>799</v>
      </c>
      <c r="Y5" s="152" t="s">
        <v>691</v>
      </c>
      <c r="Z5" s="214"/>
    </row>
    <row r="6" spans="1:26" ht="63.75">
      <c r="A6" s="213">
        <v>3</v>
      </c>
      <c r="B6" s="213" t="s">
        <v>603</v>
      </c>
      <c r="C6" s="213" t="s">
        <v>538</v>
      </c>
      <c r="D6" s="213" t="s">
        <v>800</v>
      </c>
      <c r="E6" s="213" t="s">
        <v>801</v>
      </c>
      <c r="F6" s="213" t="s">
        <v>393</v>
      </c>
      <c r="G6" s="213" t="s">
        <v>541</v>
      </c>
      <c r="H6" s="213" t="s">
        <v>119</v>
      </c>
      <c r="I6" s="213" t="s">
        <v>542</v>
      </c>
      <c r="J6" s="214">
        <v>100</v>
      </c>
      <c r="K6" s="214" t="s">
        <v>389</v>
      </c>
      <c r="L6" s="214" t="s">
        <v>114</v>
      </c>
      <c r="M6" s="213" t="s">
        <v>543</v>
      </c>
      <c r="N6" s="214" t="s">
        <v>802</v>
      </c>
      <c r="O6" s="213">
        <v>9</v>
      </c>
      <c r="P6" s="129">
        <v>200000</v>
      </c>
      <c r="Q6" s="129">
        <f t="shared" si="0"/>
        <v>1800000</v>
      </c>
      <c r="R6" s="24">
        <v>0</v>
      </c>
      <c r="S6" s="28">
        <v>44197</v>
      </c>
      <c r="T6" s="28">
        <v>44531</v>
      </c>
      <c r="U6" s="213">
        <v>127</v>
      </c>
      <c r="V6" s="214" t="s">
        <v>304</v>
      </c>
      <c r="W6" s="213" t="s">
        <v>677</v>
      </c>
      <c r="X6" s="153" t="s">
        <v>803</v>
      </c>
      <c r="Y6" s="152" t="s">
        <v>514</v>
      </c>
      <c r="Z6" s="214"/>
    </row>
    <row r="7" spans="1:26" ht="63.75">
      <c r="A7" s="213">
        <v>4</v>
      </c>
      <c r="B7" s="213" t="s">
        <v>603</v>
      </c>
      <c r="C7" s="131" t="s">
        <v>538</v>
      </c>
      <c r="D7" s="227" t="s">
        <v>804</v>
      </c>
      <c r="E7" s="214" t="s">
        <v>805</v>
      </c>
      <c r="F7" s="213" t="s">
        <v>582</v>
      </c>
      <c r="G7" s="213" t="s">
        <v>541</v>
      </c>
      <c r="H7" s="213" t="s">
        <v>701</v>
      </c>
      <c r="I7" s="214" t="s">
        <v>542</v>
      </c>
      <c r="J7" s="214">
        <v>100</v>
      </c>
      <c r="K7" s="214" t="s">
        <v>664</v>
      </c>
      <c r="L7" s="213" t="s">
        <v>702</v>
      </c>
      <c r="M7" s="213" t="s">
        <v>567</v>
      </c>
      <c r="N7" s="213" t="s">
        <v>508</v>
      </c>
      <c r="O7" s="213">
        <v>1</v>
      </c>
      <c r="P7" s="129">
        <v>4500000</v>
      </c>
      <c r="Q7" s="25">
        <f t="shared" si="0"/>
        <v>4500000</v>
      </c>
      <c r="R7" s="24">
        <v>0</v>
      </c>
      <c r="S7" s="28">
        <v>44197</v>
      </c>
      <c r="T7" s="28">
        <v>44531</v>
      </c>
      <c r="U7" s="213">
        <v>35</v>
      </c>
      <c r="V7" s="214" t="s">
        <v>203</v>
      </c>
      <c r="W7" s="213" t="s">
        <v>646</v>
      </c>
      <c r="X7" s="153" t="s">
        <v>647</v>
      </c>
      <c r="Y7" s="152" t="s">
        <v>514</v>
      </c>
      <c r="Z7" s="214"/>
    </row>
    <row r="8" spans="1:26" ht="63.75">
      <c r="A8" s="213">
        <v>5</v>
      </c>
      <c r="B8" s="213" t="s">
        <v>603</v>
      </c>
      <c r="C8" s="131" t="s">
        <v>538</v>
      </c>
      <c r="D8" s="227"/>
      <c r="E8" s="214" t="s">
        <v>806</v>
      </c>
      <c r="F8" s="213" t="s">
        <v>393</v>
      </c>
      <c r="G8" s="213" t="s">
        <v>541</v>
      </c>
      <c r="H8" s="213" t="s">
        <v>701</v>
      </c>
      <c r="I8" s="214" t="s">
        <v>542</v>
      </c>
      <c r="J8" s="214">
        <v>100</v>
      </c>
      <c r="K8" s="214" t="s">
        <v>664</v>
      </c>
      <c r="L8" s="213" t="s">
        <v>702</v>
      </c>
      <c r="M8" s="213" t="s">
        <v>567</v>
      </c>
      <c r="N8" s="213" t="s">
        <v>508</v>
      </c>
      <c r="O8" s="213">
        <v>1</v>
      </c>
      <c r="P8" s="129">
        <v>5600000</v>
      </c>
      <c r="Q8" s="25">
        <f t="shared" si="0"/>
        <v>5600000</v>
      </c>
      <c r="R8" s="24">
        <v>0</v>
      </c>
      <c r="S8" s="28">
        <v>44197</v>
      </c>
      <c r="T8" s="28">
        <v>44531</v>
      </c>
      <c r="U8" s="213">
        <v>39</v>
      </c>
      <c r="V8" s="214" t="s">
        <v>209</v>
      </c>
      <c r="W8" s="213" t="s">
        <v>646</v>
      </c>
      <c r="X8" s="153" t="s">
        <v>647</v>
      </c>
      <c r="Y8" s="152" t="s">
        <v>514</v>
      </c>
      <c r="Z8" s="214"/>
    </row>
    <row r="9" spans="1:26" ht="63.75">
      <c r="A9" s="213">
        <v>6</v>
      </c>
      <c r="B9" s="213" t="s">
        <v>603</v>
      </c>
      <c r="C9" s="131" t="s">
        <v>538</v>
      </c>
      <c r="D9" s="214" t="s">
        <v>807</v>
      </c>
      <c r="E9" s="214" t="s">
        <v>808</v>
      </c>
      <c r="F9" s="213" t="s">
        <v>393</v>
      </c>
      <c r="G9" s="213" t="s">
        <v>541</v>
      </c>
      <c r="H9" s="213" t="s">
        <v>701</v>
      </c>
      <c r="I9" s="214" t="s">
        <v>542</v>
      </c>
      <c r="J9" s="214">
        <v>100</v>
      </c>
      <c r="K9" s="214" t="s">
        <v>664</v>
      </c>
      <c r="L9" s="213" t="s">
        <v>702</v>
      </c>
      <c r="M9" s="213" t="s">
        <v>567</v>
      </c>
      <c r="N9" s="214" t="s">
        <v>809</v>
      </c>
      <c r="O9" s="213">
        <v>1</v>
      </c>
      <c r="P9" s="129">
        <v>386250</v>
      </c>
      <c r="Q9" s="25">
        <f t="shared" si="0"/>
        <v>386250</v>
      </c>
      <c r="R9" s="24">
        <v>0</v>
      </c>
      <c r="S9" s="28">
        <v>44197</v>
      </c>
      <c r="T9" s="28">
        <v>44531</v>
      </c>
      <c r="U9" s="213">
        <v>39</v>
      </c>
      <c r="V9" s="214" t="s">
        <v>209</v>
      </c>
      <c r="W9" s="213" t="s">
        <v>810</v>
      </c>
      <c r="X9" s="214" t="s">
        <v>811</v>
      </c>
      <c r="Y9" s="152" t="s">
        <v>514</v>
      </c>
      <c r="Z9" s="214"/>
    </row>
    <row r="10" spans="1:26" ht="63.75">
      <c r="A10" s="213">
        <v>7</v>
      </c>
      <c r="B10" s="213" t="s">
        <v>603</v>
      </c>
      <c r="C10" s="131" t="s">
        <v>538</v>
      </c>
      <c r="D10" s="214" t="s">
        <v>812</v>
      </c>
      <c r="E10" s="214" t="s">
        <v>813</v>
      </c>
      <c r="F10" s="213" t="s">
        <v>473</v>
      </c>
      <c r="G10" s="213" t="s">
        <v>541</v>
      </c>
      <c r="H10" s="213" t="s">
        <v>701</v>
      </c>
      <c r="I10" s="214" t="s">
        <v>542</v>
      </c>
      <c r="J10" s="214">
        <v>100</v>
      </c>
      <c r="K10" s="214" t="s">
        <v>664</v>
      </c>
      <c r="L10" s="213" t="s">
        <v>702</v>
      </c>
      <c r="M10" s="213" t="s">
        <v>567</v>
      </c>
      <c r="N10" s="214" t="s">
        <v>814</v>
      </c>
      <c r="O10" s="213">
        <v>1</v>
      </c>
      <c r="P10" s="129">
        <v>392500</v>
      </c>
      <c r="Q10" s="25">
        <f t="shared" si="0"/>
        <v>392500</v>
      </c>
      <c r="R10" s="24">
        <v>0</v>
      </c>
      <c r="S10" s="28">
        <v>44197</v>
      </c>
      <c r="T10" s="28">
        <v>44531</v>
      </c>
      <c r="U10" s="213">
        <v>39</v>
      </c>
      <c r="V10" s="214" t="s">
        <v>209</v>
      </c>
      <c r="W10" s="213" t="s">
        <v>810</v>
      </c>
      <c r="X10" s="214" t="s">
        <v>811</v>
      </c>
      <c r="Y10" s="152" t="s">
        <v>514</v>
      </c>
      <c r="Z10" s="214"/>
    </row>
    <row r="11" spans="1:26" ht="63.75">
      <c r="A11" s="213">
        <v>8</v>
      </c>
      <c r="B11" s="213" t="s">
        <v>603</v>
      </c>
      <c r="C11" s="213" t="s">
        <v>538</v>
      </c>
      <c r="D11" s="213" t="s">
        <v>815</v>
      </c>
      <c r="E11" s="213" t="s">
        <v>816</v>
      </c>
      <c r="F11" s="213" t="s">
        <v>393</v>
      </c>
      <c r="G11" s="213" t="s">
        <v>663</v>
      </c>
      <c r="H11" s="213" t="s">
        <v>114</v>
      </c>
      <c r="I11" s="213" t="s">
        <v>542</v>
      </c>
      <c r="J11" s="214">
        <v>100</v>
      </c>
      <c r="K11" s="214" t="s">
        <v>389</v>
      </c>
      <c r="L11" s="214" t="s">
        <v>114</v>
      </c>
      <c r="M11" s="213" t="s">
        <v>567</v>
      </c>
      <c r="N11" s="214" t="s">
        <v>817</v>
      </c>
      <c r="O11" s="213">
        <v>30</v>
      </c>
      <c r="P11" s="129">
        <v>1900</v>
      </c>
      <c r="Q11" s="25">
        <f t="shared" si="0"/>
        <v>57000</v>
      </c>
      <c r="R11" s="24">
        <v>0</v>
      </c>
      <c r="S11" s="28">
        <v>44197</v>
      </c>
      <c r="T11" s="28">
        <v>44531</v>
      </c>
      <c r="U11" s="213">
        <v>127</v>
      </c>
      <c r="V11" s="214" t="s">
        <v>304</v>
      </c>
      <c r="W11" s="213" t="s">
        <v>818</v>
      </c>
      <c r="X11" s="214" t="s">
        <v>819</v>
      </c>
      <c r="Y11" s="152" t="s">
        <v>514</v>
      </c>
      <c r="Z11" s="214"/>
    </row>
    <row r="12" spans="1:26" ht="63.75">
      <c r="A12" s="213">
        <v>9</v>
      </c>
      <c r="B12" s="213" t="s">
        <v>603</v>
      </c>
      <c r="C12" s="213" t="s">
        <v>538</v>
      </c>
      <c r="D12" s="213" t="s">
        <v>815</v>
      </c>
      <c r="E12" s="214" t="s">
        <v>820</v>
      </c>
      <c r="F12" s="213" t="s">
        <v>393</v>
      </c>
      <c r="G12" s="213" t="s">
        <v>663</v>
      </c>
      <c r="H12" s="213" t="s">
        <v>821</v>
      </c>
      <c r="I12" s="213" t="s">
        <v>542</v>
      </c>
      <c r="J12" s="214">
        <v>100</v>
      </c>
      <c r="K12" s="214" t="s">
        <v>389</v>
      </c>
      <c r="L12" s="214" t="s">
        <v>114</v>
      </c>
      <c r="M12" s="213" t="s">
        <v>567</v>
      </c>
      <c r="N12" s="214"/>
      <c r="O12" s="213">
        <v>5</v>
      </c>
      <c r="P12" s="129">
        <v>1900</v>
      </c>
      <c r="Q12" s="25">
        <f t="shared" ref="Q12" si="1">P12*O12</f>
        <v>9500</v>
      </c>
      <c r="R12" s="24">
        <v>0</v>
      </c>
      <c r="S12" s="28">
        <v>44197</v>
      </c>
      <c r="T12" s="28">
        <v>44531</v>
      </c>
      <c r="U12" s="213">
        <v>127</v>
      </c>
      <c r="V12" s="214" t="s">
        <v>304</v>
      </c>
      <c r="W12" s="213" t="s">
        <v>818</v>
      </c>
      <c r="X12" s="214" t="s">
        <v>819</v>
      </c>
      <c r="Y12" s="152" t="s">
        <v>514</v>
      </c>
      <c r="Z12" s="214"/>
    </row>
    <row r="13" spans="1:26" ht="63.75">
      <c r="A13" s="213">
        <v>10</v>
      </c>
      <c r="B13" s="213" t="s">
        <v>603</v>
      </c>
      <c r="C13" s="213" t="s">
        <v>538</v>
      </c>
      <c r="D13" s="213" t="s">
        <v>815</v>
      </c>
      <c r="E13" s="213" t="s">
        <v>822</v>
      </c>
      <c r="F13" s="213" t="s">
        <v>473</v>
      </c>
      <c r="G13" s="213" t="s">
        <v>663</v>
      </c>
      <c r="H13" s="213" t="s">
        <v>114</v>
      </c>
      <c r="I13" s="213" t="s">
        <v>542</v>
      </c>
      <c r="J13" s="214">
        <v>100</v>
      </c>
      <c r="K13" s="214" t="s">
        <v>389</v>
      </c>
      <c r="L13" s="214" t="s">
        <v>114</v>
      </c>
      <c r="M13" s="213" t="s">
        <v>567</v>
      </c>
      <c r="N13" s="214" t="s">
        <v>817</v>
      </c>
      <c r="O13" s="213">
        <v>30</v>
      </c>
      <c r="P13" s="129">
        <v>1900</v>
      </c>
      <c r="Q13" s="25">
        <f t="shared" ref="Q13:Q40" si="2">P13*O13</f>
        <v>57000</v>
      </c>
      <c r="R13" s="24">
        <v>0</v>
      </c>
      <c r="S13" s="28">
        <v>44197</v>
      </c>
      <c r="T13" s="28">
        <v>44531</v>
      </c>
      <c r="U13" s="213">
        <v>127</v>
      </c>
      <c r="V13" s="214" t="s">
        <v>304</v>
      </c>
      <c r="W13" s="213" t="s">
        <v>818</v>
      </c>
      <c r="X13" s="214" t="s">
        <v>819</v>
      </c>
      <c r="Y13" s="152" t="s">
        <v>514</v>
      </c>
      <c r="Z13" s="214"/>
    </row>
    <row r="14" spans="1:26" ht="63.75">
      <c r="A14" s="213">
        <v>11</v>
      </c>
      <c r="B14" s="213" t="s">
        <v>603</v>
      </c>
      <c r="C14" s="213" t="s">
        <v>113</v>
      </c>
      <c r="D14" s="130" t="s">
        <v>823</v>
      </c>
      <c r="E14" s="130" t="s">
        <v>824</v>
      </c>
      <c r="F14" s="213" t="s">
        <v>393</v>
      </c>
      <c r="G14" s="213" t="s">
        <v>663</v>
      </c>
      <c r="H14" s="213" t="s">
        <v>762</v>
      </c>
      <c r="I14" s="213" t="s">
        <v>542</v>
      </c>
      <c r="J14" s="214">
        <v>100</v>
      </c>
      <c r="K14" s="213" t="s">
        <v>709</v>
      </c>
      <c r="L14" s="213" t="s">
        <v>114</v>
      </c>
      <c r="M14" s="213" t="s">
        <v>567</v>
      </c>
      <c r="N14" s="213" t="s">
        <v>825</v>
      </c>
      <c r="O14" s="213">
        <v>1</v>
      </c>
      <c r="P14" s="129">
        <v>2000</v>
      </c>
      <c r="Q14" s="25">
        <f t="shared" si="2"/>
        <v>2000</v>
      </c>
      <c r="R14" s="24">
        <v>0</v>
      </c>
      <c r="S14" s="28">
        <v>44197</v>
      </c>
      <c r="T14" s="28">
        <v>44531</v>
      </c>
      <c r="U14" s="213">
        <v>127</v>
      </c>
      <c r="V14" s="214" t="s">
        <v>304</v>
      </c>
      <c r="W14" s="147" t="s">
        <v>711</v>
      </c>
      <c r="X14" s="153" t="s">
        <v>678</v>
      </c>
      <c r="Y14" s="152" t="s">
        <v>514</v>
      </c>
      <c r="Z14" s="214"/>
    </row>
    <row r="15" spans="1:26" ht="63.75">
      <c r="A15" s="213">
        <v>12</v>
      </c>
      <c r="B15" s="213" t="s">
        <v>603</v>
      </c>
      <c r="C15" s="213" t="s">
        <v>538</v>
      </c>
      <c r="D15" s="213" t="s">
        <v>826</v>
      </c>
      <c r="E15" s="214" t="s">
        <v>827</v>
      </c>
      <c r="F15" s="213" t="s">
        <v>393</v>
      </c>
      <c r="G15" s="213" t="s">
        <v>541</v>
      </c>
      <c r="H15" s="213" t="s">
        <v>119</v>
      </c>
      <c r="I15" s="213" t="s">
        <v>542</v>
      </c>
      <c r="J15" s="214">
        <v>100</v>
      </c>
      <c r="K15" s="214" t="s">
        <v>389</v>
      </c>
      <c r="L15" s="214" t="s">
        <v>269</v>
      </c>
      <c r="M15" s="213" t="s">
        <v>543</v>
      </c>
      <c r="N15" s="213"/>
      <c r="O15" s="213">
        <v>12</v>
      </c>
      <c r="P15" s="129">
        <v>12000</v>
      </c>
      <c r="Q15" s="129">
        <f t="shared" si="2"/>
        <v>144000</v>
      </c>
      <c r="R15" s="24">
        <v>0</v>
      </c>
      <c r="S15" s="28">
        <v>44197</v>
      </c>
      <c r="T15" s="28">
        <v>44531</v>
      </c>
      <c r="U15" s="213">
        <v>127</v>
      </c>
      <c r="V15" s="214" t="s">
        <v>304</v>
      </c>
      <c r="W15" s="147" t="s">
        <v>601</v>
      </c>
      <c r="X15" s="153" t="s">
        <v>602</v>
      </c>
      <c r="Y15" s="152" t="s">
        <v>514</v>
      </c>
      <c r="Z15" s="214"/>
    </row>
    <row r="16" spans="1:26" ht="63.75">
      <c r="A16" s="213">
        <v>13</v>
      </c>
      <c r="B16" s="213" t="s">
        <v>603</v>
      </c>
      <c r="C16" s="131" t="s">
        <v>113</v>
      </c>
      <c r="D16" s="214" t="s">
        <v>828</v>
      </c>
      <c r="E16" s="214" t="s">
        <v>829</v>
      </c>
      <c r="F16" s="213" t="s">
        <v>393</v>
      </c>
      <c r="G16" s="213" t="s">
        <v>541</v>
      </c>
      <c r="H16" s="213" t="s">
        <v>830</v>
      </c>
      <c r="I16" s="214" t="s">
        <v>542</v>
      </c>
      <c r="J16" s="214">
        <v>100</v>
      </c>
      <c r="K16" s="214" t="s">
        <v>389</v>
      </c>
      <c r="L16" s="213" t="s">
        <v>114</v>
      </c>
      <c r="M16" s="213" t="s">
        <v>543</v>
      </c>
      <c r="N16" s="214" t="s">
        <v>831</v>
      </c>
      <c r="O16" s="213">
        <v>1</v>
      </c>
      <c r="P16" s="129">
        <v>1530</v>
      </c>
      <c r="Q16" s="25">
        <f t="shared" si="2"/>
        <v>1530</v>
      </c>
      <c r="R16" s="24">
        <v>0</v>
      </c>
      <c r="S16" s="28">
        <v>44197</v>
      </c>
      <c r="T16" s="28">
        <v>44531</v>
      </c>
      <c r="U16" s="213">
        <v>24</v>
      </c>
      <c r="V16" s="214" t="s">
        <v>832</v>
      </c>
      <c r="W16" s="213" t="s">
        <v>833</v>
      </c>
      <c r="X16" s="153" t="s">
        <v>834</v>
      </c>
      <c r="Y16" s="152" t="s">
        <v>514</v>
      </c>
      <c r="Z16" s="214"/>
    </row>
    <row r="17" spans="1:26" ht="63.75">
      <c r="A17" s="213">
        <v>14</v>
      </c>
      <c r="B17" s="213" t="s">
        <v>603</v>
      </c>
      <c r="C17" s="29" t="s">
        <v>113</v>
      </c>
      <c r="D17" s="214" t="s">
        <v>835</v>
      </c>
      <c r="E17" s="214" t="s">
        <v>836</v>
      </c>
      <c r="F17" s="214" t="s">
        <v>393</v>
      </c>
      <c r="G17" s="213" t="s">
        <v>663</v>
      </c>
      <c r="H17" s="213" t="s">
        <v>119</v>
      </c>
      <c r="I17" s="214" t="s">
        <v>542</v>
      </c>
      <c r="J17" s="214">
        <v>100</v>
      </c>
      <c r="K17" s="214" t="s">
        <v>664</v>
      </c>
      <c r="L17" s="213" t="s">
        <v>114</v>
      </c>
      <c r="M17" s="213" t="s">
        <v>567</v>
      </c>
      <c r="N17" s="213" t="s">
        <v>837</v>
      </c>
      <c r="O17" s="213">
        <v>6</v>
      </c>
      <c r="P17" s="129">
        <v>6000</v>
      </c>
      <c r="Q17" s="25">
        <f t="shared" si="2"/>
        <v>36000</v>
      </c>
      <c r="R17" s="24">
        <v>0</v>
      </c>
      <c r="S17" s="28">
        <v>44197</v>
      </c>
      <c r="T17" s="28">
        <v>44531</v>
      </c>
      <c r="U17" s="213">
        <v>127</v>
      </c>
      <c r="V17" s="214" t="s">
        <v>304</v>
      </c>
      <c r="W17" s="213" t="s">
        <v>666</v>
      </c>
      <c r="X17" s="153" t="s">
        <v>838</v>
      </c>
      <c r="Y17" s="152" t="s">
        <v>514</v>
      </c>
      <c r="Z17" s="214" t="s">
        <v>839</v>
      </c>
    </row>
    <row r="18" spans="1:26" ht="63.75">
      <c r="A18" s="213">
        <v>15</v>
      </c>
      <c r="B18" s="213" t="s">
        <v>603</v>
      </c>
      <c r="C18" s="213" t="s">
        <v>113</v>
      </c>
      <c r="D18" s="290" t="s">
        <v>840</v>
      </c>
      <c r="E18" s="223" t="s">
        <v>841</v>
      </c>
      <c r="F18" s="213" t="s">
        <v>393</v>
      </c>
      <c r="G18" s="213" t="s">
        <v>663</v>
      </c>
      <c r="H18" s="213" t="s">
        <v>830</v>
      </c>
      <c r="I18" s="213" t="s">
        <v>542</v>
      </c>
      <c r="J18" s="214">
        <v>100</v>
      </c>
      <c r="K18" s="213" t="s">
        <v>664</v>
      </c>
      <c r="L18" s="213" t="s">
        <v>114</v>
      </c>
      <c r="M18" s="213" t="s">
        <v>567</v>
      </c>
      <c r="N18" s="213" t="s">
        <v>842</v>
      </c>
      <c r="O18" s="213">
        <v>1</v>
      </c>
      <c r="P18" s="129">
        <v>1200</v>
      </c>
      <c r="Q18" s="25">
        <f t="shared" si="2"/>
        <v>1200</v>
      </c>
      <c r="R18" s="24">
        <v>0</v>
      </c>
      <c r="S18" s="28">
        <v>44197</v>
      </c>
      <c r="T18" s="28">
        <v>44531</v>
      </c>
      <c r="U18" s="214">
        <v>26</v>
      </c>
      <c r="V18" s="214" t="s">
        <v>250</v>
      </c>
      <c r="W18" s="147" t="s">
        <v>711</v>
      </c>
      <c r="X18" s="153" t="s">
        <v>678</v>
      </c>
      <c r="Y18" s="152" t="s">
        <v>514</v>
      </c>
      <c r="Z18" s="214"/>
    </row>
    <row r="19" spans="1:26" ht="63.75">
      <c r="A19" s="213">
        <v>16</v>
      </c>
      <c r="B19" s="213" t="s">
        <v>603</v>
      </c>
      <c r="C19" s="29" t="s">
        <v>113</v>
      </c>
      <c r="D19" s="290"/>
      <c r="E19" s="214" t="s">
        <v>843</v>
      </c>
      <c r="F19" s="214" t="s">
        <v>393</v>
      </c>
      <c r="G19" s="213" t="s">
        <v>663</v>
      </c>
      <c r="H19" s="213" t="s">
        <v>830</v>
      </c>
      <c r="I19" s="214" t="s">
        <v>542</v>
      </c>
      <c r="J19" s="214">
        <v>100</v>
      </c>
      <c r="K19" s="214" t="s">
        <v>664</v>
      </c>
      <c r="L19" s="213" t="s">
        <v>114</v>
      </c>
      <c r="M19" s="213" t="s">
        <v>567</v>
      </c>
      <c r="N19" s="213" t="s">
        <v>842</v>
      </c>
      <c r="O19" s="213">
        <v>1</v>
      </c>
      <c r="P19" s="129">
        <v>0</v>
      </c>
      <c r="Q19" s="25">
        <f t="shared" si="2"/>
        <v>0</v>
      </c>
      <c r="R19" s="24">
        <v>0</v>
      </c>
      <c r="S19" s="28">
        <v>44197</v>
      </c>
      <c r="T19" s="28">
        <v>44531</v>
      </c>
      <c r="U19" s="213">
        <v>26</v>
      </c>
      <c r="V19" s="214" t="s">
        <v>250</v>
      </c>
      <c r="W19" s="213" t="s">
        <v>666</v>
      </c>
      <c r="X19" s="153" t="s">
        <v>838</v>
      </c>
      <c r="Y19" s="152" t="s">
        <v>514</v>
      </c>
      <c r="Z19" s="214"/>
    </row>
    <row r="20" spans="1:26" ht="63.75">
      <c r="A20" s="213">
        <v>17</v>
      </c>
      <c r="B20" s="213" t="s">
        <v>603</v>
      </c>
      <c r="C20" s="29" t="s">
        <v>113</v>
      </c>
      <c r="D20" s="290"/>
      <c r="E20" s="214" t="s">
        <v>844</v>
      </c>
      <c r="F20" s="214" t="s">
        <v>393</v>
      </c>
      <c r="G20" s="213" t="s">
        <v>663</v>
      </c>
      <c r="H20" s="213" t="s">
        <v>830</v>
      </c>
      <c r="I20" s="214" t="s">
        <v>542</v>
      </c>
      <c r="J20" s="214">
        <v>100</v>
      </c>
      <c r="K20" s="214" t="s">
        <v>664</v>
      </c>
      <c r="L20" s="213" t="s">
        <v>114</v>
      </c>
      <c r="M20" s="213" t="s">
        <v>567</v>
      </c>
      <c r="N20" s="213" t="s">
        <v>842</v>
      </c>
      <c r="O20" s="213">
        <v>1</v>
      </c>
      <c r="P20" s="129">
        <v>0</v>
      </c>
      <c r="Q20" s="25">
        <f t="shared" si="2"/>
        <v>0</v>
      </c>
      <c r="R20" s="24">
        <v>0</v>
      </c>
      <c r="S20" s="28">
        <v>44197</v>
      </c>
      <c r="T20" s="28">
        <v>44531</v>
      </c>
      <c r="U20" s="213">
        <v>26</v>
      </c>
      <c r="V20" s="214" t="s">
        <v>250</v>
      </c>
      <c r="W20" s="213" t="s">
        <v>666</v>
      </c>
      <c r="X20" s="153" t="s">
        <v>838</v>
      </c>
      <c r="Y20" s="152" t="s">
        <v>514</v>
      </c>
      <c r="Z20" s="214"/>
    </row>
    <row r="21" spans="1:26" ht="63.75">
      <c r="A21" s="213">
        <v>18</v>
      </c>
      <c r="B21" s="213" t="s">
        <v>603</v>
      </c>
      <c r="C21" s="29" t="s">
        <v>113</v>
      </c>
      <c r="D21" s="290"/>
      <c r="E21" s="214" t="s">
        <v>845</v>
      </c>
      <c r="F21" s="214" t="s">
        <v>393</v>
      </c>
      <c r="G21" s="213" t="s">
        <v>663</v>
      </c>
      <c r="H21" s="213" t="s">
        <v>830</v>
      </c>
      <c r="I21" s="214" t="s">
        <v>542</v>
      </c>
      <c r="J21" s="214">
        <v>100</v>
      </c>
      <c r="K21" s="214" t="s">
        <v>664</v>
      </c>
      <c r="L21" s="213" t="s">
        <v>114</v>
      </c>
      <c r="M21" s="213" t="s">
        <v>567</v>
      </c>
      <c r="N21" s="214" t="s">
        <v>846</v>
      </c>
      <c r="O21" s="213">
        <v>1</v>
      </c>
      <c r="P21" s="129">
        <v>0</v>
      </c>
      <c r="Q21" s="25">
        <f t="shared" si="2"/>
        <v>0</v>
      </c>
      <c r="R21" s="24">
        <v>0</v>
      </c>
      <c r="S21" s="28">
        <v>44197</v>
      </c>
      <c r="T21" s="28">
        <v>44531</v>
      </c>
      <c r="U21" s="213">
        <v>26</v>
      </c>
      <c r="V21" s="214" t="s">
        <v>250</v>
      </c>
      <c r="W21" s="213" t="s">
        <v>738</v>
      </c>
      <c r="X21" s="211" t="s">
        <v>739</v>
      </c>
      <c r="Y21" s="152" t="s">
        <v>514</v>
      </c>
      <c r="Z21" s="214"/>
    </row>
    <row r="22" spans="1:26" ht="63.75">
      <c r="A22" s="213">
        <v>19</v>
      </c>
      <c r="B22" s="213" t="s">
        <v>603</v>
      </c>
      <c r="C22" s="213" t="s">
        <v>113</v>
      </c>
      <c r="D22" s="223" t="s">
        <v>847</v>
      </c>
      <c r="E22" s="223" t="s">
        <v>848</v>
      </c>
      <c r="F22" s="213" t="s">
        <v>393</v>
      </c>
      <c r="G22" s="213" t="s">
        <v>663</v>
      </c>
      <c r="H22" s="213" t="s">
        <v>830</v>
      </c>
      <c r="I22" s="213" t="s">
        <v>542</v>
      </c>
      <c r="J22" s="214">
        <v>100</v>
      </c>
      <c r="K22" s="213" t="s">
        <v>664</v>
      </c>
      <c r="L22" s="213" t="s">
        <v>114</v>
      </c>
      <c r="M22" s="213" t="s">
        <v>567</v>
      </c>
      <c r="N22" s="213"/>
      <c r="O22" s="213">
        <v>1</v>
      </c>
      <c r="P22" s="129">
        <v>250</v>
      </c>
      <c r="Q22" s="25">
        <f t="shared" si="2"/>
        <v>250</v>
      </c>
      <c r="R22" s="24">
        <v>0</v>
      </c>
      <c r="S22" s="28">
        <v>44197</v>
      </c>
      <c r="T22" s="28">
        <v>44531</v>
      </c>
      <c r="U22" s="213">
        <v>127</v>
      </c>
      <c r="V22" s="214" t="s">
        <v>304</v>
      </c>
      <c r="W22" s="147" t="s">
        <v>711</v>
      </c>
      <c r="X22" s="153" t="s">
        <v>678</v>
      </c>
      <c r="Y22" s="152" t="s">
        <v>514</v>
      </c>
      <c r="Z22" s="214"/>
    </row>
    <row r="23" spans="1:26" ht="63.75">
      <c r="A23" s="213">
        <v>20</v>
      </c>
      <c r="B23" s="213" t="s">
        <v>603</v>
      </c>
      <c r="C23" s="213" t="s">
        <v>113</v>
      </c>
      <c r="D23" s="223" t="s">
        <v>849</v>
      </c>
      <c r="E23" s="223" t="s">
        <v>850</v>
      </c>
      <c r="F23" s="213" t="s">
        <v>393</v>
      </c>
      <c r="G23" s="213" t="s">
        <v>663</v>
      </c>
      <c r="H23" s="213" t="s">
        <v>830</v>
      </c>
      <c r="I23" s="213" t="s">
        <v>542</v>
      </c>
      <c r="J23" s="214">
        <v>100</v>
      </c>
      <c r="K23" s="213" t="s">
        <v>709</v>
      </c>
      <c r="L23" s="213" t="s">
        <v>114</v>
      </c>
      <c r="M23" s="213" t="s">
        <v>567</v>
      </c>
      <c r="N23" s="213"/>
      <c r="O23" s="213">
        <v>1</v>
      </c>
      <c r="P23" s="129">
        <v>4320</v>
      </c>
      <c r="Q23" s="25">
        <f t="shared" si="2"/>
        <v>4320</v>
      </c>
      <c r="R23" s="24">
        <v>0</v>
      </c>
      <c r="S23" s="28">
        <v>44197</v>
      </c>
      <c r="T23" s="28">
        <v>44531</v>
      </c>
      <c r="U23" s="213">
        <v>127</v>
      </c>
      <c r="V23" s="214" t="s">
        <v>304</v>
      </c>
      <c r="W23" s="147" t="s">
        <v>711</v>
      </c>
      <c r="X23" s="153" t="s">
        <v>678</v>
      </c>
      <c r="Y23" s="152" t="s">
        <v>514</v>
      </c>
      <c r="Z23" s="214"/>
    </row>
    <row r="24" spans="1:26" ht="63.75">
      <c r="A24" s="213">
        <v>21</v>
      </c>
      <c r="B24" s="213" t="s">
        <v>603</v>
      </c>
      <c r="C24" s="213" t="s">
        <v>113</v>
      </c>
      <c r="D24" s="223" t="s">
        <v>851</v>
      </c>
      <c r="E24" s="223" t="s">
        <v>852</v>
      </c>
      <c r="F24" s="213" t="s">
        <v>393</v>
      </c>
      <c r="G24" s="213" t="s">
        <v>663</v>
      </c>
      <c r="H24" s="213" t="s">
        <v>830</v>
      </c>
      <c r="I24" s="213" t="s">
        <v>542</v>
      </c>
      <c r="J24" s="214">
        <v>100</v>
      </c>
      <c r="K24" s="213" t="s">
        <v>709</v>
      </c>
      <c r="L24" s="213" t="s">
        <v>114</v>
      </c>
      <c r="M24" s="213" t="s">
        <v>567</v>
      </c>
      <c r="N24" s="213"/>
      <c r="O24" s="213">
        <v>10</v>
      </c>
      <c r="P24" s="129">
        <v>14000</v>
      </c>
      <c r="Q24" s="25">
        <f t="shared" si="2"/>
        <v>140000</v>
      </c>
      <c r="R24" s="24">
        <v>0</v>
      </c>
      <c r="S24" s="28">
        <v>44197</v>
      </c>
      <c r="T24" s="28">
        <v>44531</v>
      </c>
      <c r="U24" s="213">
        <v>127</v>
      </c>
      <c r="V24" s="214" t="s">
        <v>304</v>
      </c>
      <c r="W24" s="147" t="s">
        <v>711</v>
      </c>
      <c r="X24" s="153" t="s">
        <v>678</v>
      </c>
      <c r="Y24" s="152" t="s">
        <v>514</v>
      </c>
      <c r="Z24" s="214"/>
    </row>
    <row r="25" spans="1:26" ht="38.25">
      <c r="A25" s="213">
        <v>22</v>
      </c>
      <c r="B25" s="213" t="s">
        <v>603</v>
      </c>
      <c r="C25" s="29" t="s">
        <v>853</v>
      </c>
      <c r="D25" s="214" t="s">
        <v>854</v>
      </c>
      <c r="E25" s="214" t="s">
        <v>854</v>
      </c>
      <c r="F25" s="214" t="s">
        <v>393</v>
      </c>
      <c r="G25" s="213" t="s">
        <v>663</v>
      </c>
      <c r="H25" s="213" t="s">
        <v>200</v>
      </c>
      <c r="I25" s="214" t="s">
        <v>542</v>
      </c>
      <c r="J25" s="214">
        <v>100</v>
      </c>
      <c r="K25" s="214" t="s">
        <v>664</v>
      </c>
      <c r="L25" s="213" t="s">
        <v>323</v>
      </c>
      <c r="M25" s="213" t="s">
        <v>567</v>
      </c>
      <c r="N25" s="214" t="s">
        <v>855</v>
      </c>
      <c r="O25" s="213">
        <v>1</v>
      </c>
      <c r="P25" s="129">
        <v>15000</v>
      </c>
      <c r="Q25" s="25">
        <f t="shared" si="2"/>
        <v>15000</v>
      </c>
      <c r="R25" s="24">
        <v>0</v>
      </c>
      <c r="S25" s="28">
        <v>44197</v>
      </c>
      <c r="T25" s="28">
        <v>44531</v>
      </c>
      <c r="U25" s="213">
        <v>127</v>
      </c>
      <c r="V25" s="214" t="s">
        <v>304</v>
      </c>
      <c r="W25" s="147" t="s">
        <v>559</v>
      </c>
      <c r="X25" s="153" t="s">
        <v>560</v>
      </c>
      <c r="Y25" s="152" t="s">
        <v>691</v>
      </c>
      <c r="Z25" s="214"/>
    </row>
    <row r="26" spans="1:26" ht="63.75">
      <c r="A26" s="213">
        <v>23</v>
      </c>
      <c r="B26" s="213" t="s">
        <v>603</v>
      </c>
      <c r="C26" s="29" t="s">
        <v>113</v>
      </c>
      <c r="D26" s="227" t="s">
        <v>856</v>
      </c>
      <c r="E26" s="214" t="s">
        <v>857</v>
      </c>
      <c r="F26" s="214" t="s">
        <v>393</v>
      </c>
      <c r="G26" s="213" t="s">
        <v>663</v>
      </c>
      <c r="H26" s="213" t="s">
        <v>119</v>
      </c>
      <c r="I26" s="214" t="s">
        <v>542</v>
      </c>
      <c r="J26" s="214">
        <v>100</v>
      </c>
      <c r="K26" s="214" t="s">
        <v>664</v>
      </c>
      <c r="L26" s="213" t="s">
        <v>114</v>
      </c>
      <c r="M26" s="213" t="s">
        <v>567</v>
      </c>
      <c r="N26" s="213"/>
      <c r="O26" s="213">
        <f>3+5</f>
        <v>8</v>
      </c>
      <c r="P26" s="129">
        <v>5728.77</v>
      </c>
      <c r="Q26" s="25">
        <f t="shared" si="2"/>
        <v>45830.16</v>
      </c>
      <c r="R26" s="24">
        <v>0</v>
      </c>
      <c r="S26" s="28">
        <v>44197</v>
      </c>
      <c r="T26" s="28">
        <v>44531</v>
      </c>
      <c r="U26" s="214">
        <v>13</v>
      </c>
      <c r="V26" s="214" t="s">
        <v>132</v>
      </c>
      <c r="W26" s="147" t="s">
        <v>858</v>
      </c>
      <c r="X26" s="153" t="s">
        <v>859</v>
      </c>
      <c r="Y26" s="152" t="s">
        <v>514</v>
      </c>
      <c r="Z26" s="214"/>
    </row>
    <row r="27" spans="1:26" ht="63.75">
      <c r="A27" s="213">
        <v>24</v>
      </c>
      <c r="B27" s="213" t="s">
        <v>603</v>
      </c>
      <c r="C27" s="29" t="s">
        <v>113</v>
      </c>
      <c r="D27" s="227"/>
      <c r="E27" s="214" t="s">
        <v>857</v>
      </c>
      <c r="F27" s="214" t="s">
        <v>473</v>
      </c>
      <c r="G27" s="213" t="s">
        <v>663</v>
      </c>
      <c r="H27" s="213" t="s">
        <v>119</v>
      </c>
      <c r="I27" s="214" t="s">
        <v>542</v>
      </c>
      <c r="J27" s="214">
        <v>100</v>
      </c>
      <c r="K27" s="214" t="s">
        <v>664</v>
      </c>
      <c r="L27" s="213" t="s">
        <v>114</v>
      </c>
      <c r="M27" s="213" t="s">
        <v>567</v>
      </c>
      <c r="N27" s="213"/>
      <c r="O27" s="213">
        <v>1126</v>
      </c>
      <c r="P27" s="129">
        <v>5728.77</v>
      </c>
      <c r="Q27" s="25">
        <f t="shared" si="2"/>
        <v>6450595.0200000005</v>
      </c>
      <c r="R27" s="24">
        <v>0</v>
      </c>
      <c r="S27" s="28">
        <v>44197</v>
      </c>
      <c r="T27" s="28">
        <v>44531</v>
      </c>
      <c r="U27" s="214">
        <v>13</v>
      </c>
      <c r="V27" s="214" t="s">
        <v>132</v>
      </c>
      <c r="W27" s="147" t="s">
        <v>858</v>
      </c>
      <c r="X27" s="153" t="s">
        <v>859</v>
      </c>
      <c r="Y27" s="152" t="s">
        <v>514</v>
      </c>
      <c r="Z27" s="214"/>
    </row>
    <row r="28" spans="1:26" ht="63.75">
      <c r="A28" s="213">
        <v>25</v>
      </c>
      <c r="B28" s="213" t="s">
        <v>603</v>
      </c>
      <c r="C28" s="29" t="s">
        <v>113</v>
      </c>
      <c r="D28" s="227" t="s">
        <v>860</v>
      </c>
      <c r="E28" s="214" t="s">
        <v>861</v>
      </c>
      <c r="F28" s="214" t="s">
        <v>393</v>
      </c>
      <c r="G28" s="213" t="s">
        <v>663</v>
      </c>
      <c r="H28" s="213" t="s">
        <v>119</v>
      </c>
      <c r="I28" s="214" t="s">
        <v>542</v>
      </c>
      <c r="J28" s="214">
        <v>100</v>
      </c>
      <c r="K28" s="214" t="s">
        <v>664</v>
      </c>
      <c r="L28" s="213" t="s">
        <v>114</v>
      </c>
      <c r="M28" s="213" t="s">
        <v>567</v>
      </c>
      <c r="N28" s="214"/>
      <c r="O28" s="213">
        <f>83+3</f>
        <v>86</v>
      </c>
      <c r="P28" s="129">
        <v>5560.27</v>
      </c>
      <c r="Q28" s="25">
        <f t="shared" si="2"/>
        <v>478183.22000000003</v>
      </c>
      <c r="R28" s="24">
        <v>0</v>
      </c>
      <c r="S28" s="28">
        <v>44197</v>
      </c>
      <c r="T28" s="28">
        <v>44531</v>
      </c>
      <c r="U28" s="214">
        <v>13</v>
      </c>
      <c r="V28" s="214" t="s">
        <v>132</v>
      </c>
      <c r="W28" s="147" t="s">
        <v>858</v>
      </c>
      <c r="X28" s="153" t="s">
        <v>859</v>
      </c>
      <c r="Y28" s="152" t="s">
        <v>514</v>
      </c>
      <c r="Z28" s="214" t="s">
        <v>862</v>
      </c>
    </row>
    <row r="29" spans="1:26" ht="63.75">
      <c r="A29" s="213">
        <v>26</v>
      </c>
      <c r="B29" s="213" t="s">
        <v>603</v>
      </c>
      <c r="C29" s="29" t="s">
        <v>113</v>
      </c>
      <c r="D29" s="227"/>
      <c r="E29" s="214" t="s">
        <v>861</v>
      </c>
      <c r="F29" s="214" t="s">
        <v>473</v>
      </c>
      <c r="G29" s="213" t="s">
        <v>663</v>
      </c>
      <c r="H29" s="213" t="s">
        <v>119</v>
      </c>
      <c r="I29" s="214" t="s">
        <v>542</v>
      </c>
      <c r="J29" s="214">
        <v>100</v>
      </c>
      <c r="K29" s="214" t="s">
        <v>664</v>
      </c>
      <c r="L29" s="213" t="s">
        <v>114</v>
      </c>
      <c r="M29" s="213" t="s">
        <v>567</v>
      </c>
      <c r="N29" s="213"/>
      <c r="O29" s="213">
        <v>298</v>
      </c>
      <c r="P29" s="129">
        <v>5560.27</v>
      </c>
      <c r="Q29" s="25">
        <f t="shared" si="2"/>
        <v>1656960.4600000002</v>
      </c>
      <c r="R29" s="24">
        <v>0</v>
      </c>
      <c r="S29" s="28">
        <v>44197</v>
      </c>
      <c r="T29" s="28">
        <v>44531</v>
      </c>
      <c r="U29" s="213">
        <v>13</v>
      </c>
      <c r="V29" s="214" t="s">
        <v>132</v>
      </c>
      <c r="W29" s="147" t="s">
        <v>858</v>
      </c>
      <c r="X29" s="153" t="s">
        <v>859</v>
      </c>
      <c r="Y29" s="152" t="s">
        <v>514</v>
      </c>
      <c r="Z29" s="214" t="s">
        <v>863</v>
      </c>
    </row>
    <row r="30" spans="1:26" ht="63.75">
      <c r="A30" s="213">
        <v>27</v>
      </c>
      <c r="B30" s="213" t="s">
        <v>603</v>
      </c>
      <c r="C30" s="29" t="s">
        <v>113</v>
      </c>
      <c r="D30" s="227" t="s">
        <v>864</v>
      </c>
      <c r="E30" s="214" t="s">
        <v>865</v>
      </c>
      <c r="F30" s="213" t="s">
        <v>393</v>
      </c>
      <c r="G30" s="213" t="s">
        <v>663</v>
      </c>
      <c r="H30" s="213" t="s">
        <v>119</v>
      </c>
      <c r="I30" s="214" t="s">
        <v>542</v>
      </c>
      <c r="J30" s="214">
        <v>100</v>
      </c>
      <c r="K30" s="214" t="s">
        <v>664</v>
      </c>
      <c r="L30" s="213" t="s">
        <v>114</v>
      </c>
      <c r="M30" s="213" t="s">
        <v>567</v>
      </c>
      <c r="N30" s="213"/>
      <c r="O30" s="213">
        <v>73</v>
      </c>
      <c r="P30" s="129">
        <f>283140/O30</f>
        <v>3878.6301369863013</v>
      </c>
      <c r="Q30" s="25">
        <f t="shared" si="2"/>
        <v>283140</v>
      </c>
      <c r="R30" s="24">
        <v>0</v>
      </c>
      <c r="S30" s="28">
        <v>44197</v>
      </c>
      <c r="T30" s="28">
        <v>44531</v>
      </c>
      <c r="U30" s="213">
        <v>13</v>
      </c>
      <c r="V30" s="214" t="s">
        <v>132</v>
      </c>
      <c r="W30" s="147" t="s">
        <v>858</v>
      </c>
      <c r="X30" s="153" t="s">
        <v>859</v>
      </c>
      <c r="Y30" s="152" t="s">
        <v>514</v>
      </c>
      <c r="Z30" s="214"/>
    </row>
    <row r="31" spans="1:26" ht="63.75">
      <c r="A31" s="213">
        <v>28</v>
      </c>
      <c r="B31" s="213" t="s">
        <v>603</v>
      </c>
      <c r="C31" s="29" t="s">
        <v>113</v>
      </c>
      <c r="D31" s="227"/>
      <c r="E31" s="214" t="s">
        <v>865</v>
      </c>
      <c r="F31" s="213" t="s">
        <v>473</v>
      </c>
      <c r="G31" s="213" t="s">
        <v>663</v>
      </c>
      <c r="H31" s="213" t="s">
        <v>119</v>
      </c>
      <c r="I31" s="214" t="s">
        <v>542</v>
      </c>
      <c r="J31" s="214">
        <v>100</v>
      </c>
      <c r="K31" s="214" t="s">
        <v>664</v>
      </c>
      <c r="L31" s="213" t="s">
        <v>114</v>
      </c>
      <c r="M31" s="213" t="s">
        <v>567</v>
      </c>
      <c r="N31" s="213"/>
      <c r="O31" s="213">
        <v>1000</v>
      </c>
      <c r="P31" s="129">
        <v>3878.63</v>
      </c>
      <c r="Q31" s="25">
        <f t="shared" si="2"/>
        <v>3878630</v>
      </c>
      <c r="R31" s="24">
        <v>0</v>
      </c>
      <c r="S31" s="28">
        <v>44197</v>
      </c>
      <c r="T31" s="28">
        <v>44531</v>
      </c>
      <c r="U31" s="213">
        <v>13</v>
      </c>
      <c r="V31" s="214" t="s">
        <v>132</v>
      </c>
      <c r="W31" s="147" t="s">
        <v>858</v>
      </c>
      <c r="X31" s="153" t="s">
        <v>859</v>
      </c>
      <c r="Y31" s="152" t="s">
        <v>514</v>
      </c>
      <c r="Z31" s="214"/>
    </row>
    <row r="32" spans="1:26" ht="63.75">
      <c r="A32" s="213">
        <v>29</v>
      </c>
      <c r="B32" s="213" t="s">
        <v>603</v>
      </c>
      <c r="C32" s="29" t="s">
        <v>113</v>
      </c>
      <c r="D32" s="214" t="s">
        <v>866</v>
      </c>
      <c r="E32" s="214" t="s">
        <v>867</v>
      </c>
      <c r="F32" s="213" t="s">
        <v>393</v>
      </c>
      <c r="G32" s="213" t="s">
        <v>663</v>
      </c>
      <c r="H32" s="213" t="s">
        <v>119</v>
      </c>
      <c r="I32" s="214" t="s">
        <v>542</v>
      </c>
      <c r="J32" s="214">
        <v>100</v>
      </c>
      <c r="K32" s="214" t="s">
        <v>664</v>
      </c>
      <c r="L32" s="213" t="s">
        <v>114</v>
      </c>
      <c r="M32" s="213" t="s">
        <v>567</v>
      </c>
      <c r="N32" s="151"/>
      <c r="O32" s="213">
        <v>1</v>
      </c>
      <c r="P32" s="129">
        <v>416835</v>
      </c>
      <c r="Q32" s="25">
        <f t="shared" si="2"/>
        <v>416835</v>
      </c>
      <c r="R32" s="24">
        <v>0</v>
      </c>
      <c r="S32" s="28">
        <v>44197</v>
      </c>
      <c r="T32" s="28">
        <v>44531</v>
      </c>
      <c r="U32" s="213">
        <v>13</v>
      </c>
      <c r="V32" s="214" t="s">
        <v>132</v>
      </c>
      <c r="W32" s="147" t="s">
        <v>858</v>
      </c>
      <c r="X32" s="153" t="s">
        <v>859</v>
      </c>
      <c r="Y32" s="152" t="s">
        <v>514</v>
      </c>
      <c r="Z32" s="214"/>
    </row>
    <row r="33" spans="1:26" ht="51">
      <c r="A33" s="213">
        <v>30</v>
      </c>
      <c r="B33" s="213" t="s">
        <v>603</v>
      </c>
      <c r="C33" s="29" t="s">
        <v>113</v>
      </c>
      <c r="D33" s="227" t="s">
        <v>868</v>
      </c>
      <c r="E33" s="130" t="s">
        <v>869</v>
      </c>
      <c r="F33" s="214" t="s">
        <v>393</v>
      </c>
      <c r="G33" s="213" t="s">
        <v>663</v>
      </c>
      <c r="H33" s="213" t="s">
        <v>870</v>
      </c>
      <c r="I33" s="214" t="s">
        <v>542</v>
      </c>
      <c r="J33" s="214">
        <v>100</v>
      </c>
      <c r="K33" s="214" t="s">
        <v>664</v>
      </c>
      <c r="L33" s="213" t="s">
        <v>114</v>
      </c>
      <c r="M33" s="213" t="s">
        <v>567</v>
      </c>
      <c r="N33" s="214"/>
      <c r="O33" s="213">
        <v>3</v>
      </c>
      <c r="P33" s="129">
        <v>70</v>
      </c>
      <c r="Q33" s="25">
        <f t="shared" si="2"/>
        <v>210</v>
      </c>
      <c r="R33" s="24">
        <v>0</v>
      </c>
      <c r="S33" s="28">
        <v>44197</v>
      </c>
      <c r="T33" s="28">
        <v>44531</v>
      </c>
      <c r="U33" s="213">
        <v>24</v>
      </c>
      <c r="V33" s="214" t="s">
        <v>832</v>
      </c>
      <c r="W33" s="213" t="s">
        <v>685</v>
      </c>
      <c r="X33" s="153" t="s">
        <v>871</v>
      </c>
      <c r="Y33" s="152" t="s">
        <v>691</v>
      </c>
      <c r="Z33" s="214"/>
    </row>
    <row r="34" spans="1:26" ht="51">
      <c r="A34" s="213">
        <v>31</v>
      </c>
      <c r="B34" s="213" t="s">
        <v>603</v>
      </c>
      <c r="C34" s="29" t="s">
        <v>113</v>
      </c>
      <c r="D34" s="227"/>
      <c r="E34" s="130" t="s">
        <v>872</v>
      </c>
      <c r="F34" s="214" t="s">
        <v>393</v>
      </c>
      <c r="G34" s="213" t="s">
        <v>663</v>
      </c>
      <c r="H34" s="213" t="s">
        <v>873</v>
      </c>
      <c r="I34" s="214" t="s">
        <v>542</v>
      </c>
      <c r="J34" s="214">
        <v>100</v>
      </c>
      <c r="K34" s="214" t="s">
        <v>664</v>
      </c>
      <c r="L34" s="213" t="s">
        <v>114</v>
      </c>
      <c r="M34" s="213" t="s">
        <v>567</v>
      </c>
      <c r="N34" s="214"/>
      <c r="O34" s="213">
        <v>4</v>
      </c>
      <c r="P34" s="129">
        <v>70</v>
      </c>
      <c r="Q34" s="25">
        <f t="shared" si="2"/>
        <v>280</v>
      </c>
      <c r="R34" s="24">
        <v>0</v>
      </c>
      <c r="S34" s="28">
        <v>44197</v>
      </c>
      <c r="T34" s="28">
        <v>44531</v>
      </c>
      <c r="U34" s="213">
        <v>24</v>
      </c>
      <c r="V34" s="214" t="s">
        <v>832</v>
      </c>
      <c r="W34" s="213" t="s">
        <v>666</v>
      </c>
      <c r="X34" s="153" t="s">
        <v>838</v>
      </c>
      <c r="Y34" s="152" t="s">
        <v>691</v>
      </c>
      <c r="Z34" s="214" t="s">
        <v>874</v>
      </c>
    </row>
    <row r="35" spans="1:26" ht="51">
      <c r="A35" s="213">
        <v>32</v>
      </c>
      <c r="B35" s="213" t="s">
        <v>603</v>
      </c>
      <c r="C35" s="29" t="s">
        <v>113</v>
      </c>
      <c r="D35" s="227"/>
      <c r="E35" s="130" t="s">
        <v>875</v>
      </c>
      <c r="F35" s="214" t="s">
        <v>393</v>
      </c>
      <c r="G35" s="213" t="s">
        <v>663</v>
      </c>
      <c r="H35" s="213" t="s">
        <v>876</v>
      </c>
      <c r="I35" s="214" t="s">
        <v>542</v>
      </c>
      <c r="J35" s="214">
        <v>100</v>
      </c>
      <c r="K35" s="214" t="s">
        <v>664</v>
      </c>
      <c r="L35" s="213" t="s">
        <v>114</v>
      </c>
      <c r="M35" s="213" t="s">
        <v>567</v>
      </c>
      <c r="N35" s="214"/>
      <c r="O35" s="213">
        <v>12</v>
      </c>
      <c r="P35" s="129">
        <v>50</v>
      </c>
      <c r="Q35" s="25">
        <f t="shared" si="2"/>
        <v>600</v>
      </c>
      <c r="R35" s="24">
        <v>0</v>
      </c>
      <c r="S35" s="28">
        <v>44197</v>
      </c>
      <c r="T35" s="28">
        <v>44531</v>
      </c>
      <c r="U35" s="213">
        <v>24</v>
      </c>
      <c r="V35" s="214" t="s">
        <v>832</v>
      </c>
      <c r="W35" s="213" t="s">
        <v>666</v>
      </c>
      <c r="X35" s="153" t="s">
        <v>838</v>
      </c>
      <c r="Y35" s="152" t="s">
        <v>691</v>
      </c>
      <c r="Z35" s="214" t="s">
        <v>877</v>
      </c>
    </row>
    <row r="36" spans="1:26" ht="76.5">
      <c r="A36" s="213">
        <v>33</v>
      </c>
      <c r="B36" s="213" t="s">
        <v>603</v>
      </c>
      <c r="C36" s="29" t="s">
        <v>113</v>
      </c>
      <c r="D36" s="227"/>
      <c r="E36" s="130" t="s">
        <v>878</v>
      </c>
      <c r="F36" s="214" t="s">
        <v>393</v>
      </c>
      <c r="G36" s="213" t="s">
        <v>663</v>
      </c>
      <c r="H36" s="213" t="s">
        <v>879</v>
      </c>
      <c r="I36" s="214" t="s">
        <v>542</v>
      </c>
      <c r="J36" s="214">
        <v>100</v>
      </c>
      <c r="K36" s="214" t="s">
        <v>664</v>
      </c>
      <c r="L36" s="213" t="s">
        <v>114</v>
      </c>
      <c r="M36" s="213" t="s">
        <v>567</v>
      </c>
      <c r="N36" s="214"/>
      <c r="O36" s="213">
        <v>35</v>
      </c>
      <c r="P36" s="129">
        <v>95</v>
      </c>
      <c r="Q36" s="25">
        <f t="shared" si="2"/>
        <v>3325</v>
      </c>
      <c r="R36" s="24">
        <v>0</v>
      </c>
      <c r="S36" s="28">
        <v>44197</v>
      </c>
      <c r="T36" s="28">
        <v>44531</v>
      </c>
      <c r="U36" s="213">
        <v>24</v>
      </c>
      <c r="V36" s="214" t="s">
        <v>832</v>
      </c>
      <c r="W36" s="213" t="s">
        <v>666</v>
      </c>
      <c r="X36" s="153" t="s">
        <v>838</v>
      </c>
      <c r="Y36" s="152" t="s">
        <v>691</v>
      </c>
      <c r="Z36" s="214" t="s">
        <v>880</v>
      </c>
    </row>
    <row r="37" spans="1:26" customFormat="1" ht="102">
      <c r="A37" s="213">
        <v>34</v>
      </c>
      <c r="B37" s="213" t="s">
        <v>603</v>
      </c>
      <c r="C37" s="29" t="s">
        <v>113</v>
      </c>
      <c r="D37" s="227"/>
      <c r="E37" s="214" t="s">
        <v>881</v>
      </c>
      <c r="F37" s="214" t="s">
        <v>473</v>
      </c>
      <c r="G37" s="213" t="s">
        <v>663</v>
      </c>
      <c r="H37" s="213" t="s">
        <v>882</v>
      </c>
      <c r="I37" s="214"/>
      <c r="J37" s="214" t="s">
        <v>883</v>
      </c>
      <c r="K37" s="214">
        <v>100</v>
      </c>
      <c r="L37" s="213" t="s">
        <v>884</v>
      </c>
      <c r="M37" s="213" t="s">
        <v>567</v>
      </c>
      <c r="N37" s="214" t="s">
        <v>885</v>
      </c>
      <c r="O37" s="213">
        <v>8</v>
      </c>
      <c r="P37" s="25">
        <v>4951.83</v>
      </c>
      <c r="Q37" s="25">
        <f t="shared" si="2"/>
        <v>39614.639999999999</v>
      </c>
      <c r="R37" s="24">
        <v>0</v>
      </c>
      <c r="S37" s="28">
        <v>44197</v>
      </c>
      <c r="T37" s="28">
        <v>44531</v>
      </c>
      <c r="U37" s="213">
        <v>21</v>
      </c>
      <c r="V37" s="214" t="s">
        <v>886</v>
      </c>
      <c r="W37" s="213" t="s">
        <v>666</v>
      </c>
      <c r="X37" s="153" t="s">
        <v>838</v>
      </c>
      <c r="Y37" s="152" t="s">
        <v>479</v>
      </c>
      <c r="Z37" s="129"/>
    </row>
    <row r="38" spans="1:26" ht="63.75">
      <c r="A38" s="213">
        <v>35</v>
      </c>
      <c r="B38" s="214" t="s">
        <v>887</v>
      </c>
      <c r="C38" s="29" t="s">
        <v>113</v>
      </c>
      <c r="D38" s="227"/>
      <c r="E38" s="223" t="s">
        <v>888</v>
      </c>
      <c r="F38" s="214" t="s">
        <v>393</v>
      </c>
      <c r="G38" s="213" t="s">
        <v>663</v>
      </c>
      <c r="H38" s="214" t="s">
        <v>889</v>
      </c>
      <c r="I38" s="214" t="s">
        <v>542</v>
      </c>
      <c r="J38" s="214">
        <v>100</v>
      </c>
      <c r="K38" s="214" t="s">
        <v>664</v>
      </c>
      <c r="L38" s="213" t="s">
        <v>114</v>
      </c>
      <c r="M38" s="213" t="s">
        <v>567</v>
      </c>
      <c r="N38" s="213"/>
      <c r="O38" s="213">
        <f>48+43</f>
        <v>91</v>
      </c>
      <c r="P38" s="129">
        <v>246</v>
      </c>
      <c r="Q38" s="25">
        <f t="shared" si="2"/>
        <v>22386</v>
      </c>
      <c r="R38" s="24">
        <v>0</v>
      </c>
      <c r="S38" s="28">
        <v>44197</v>
      </c>
      <c r="T38" s="28">
        <v>44531</v>
      </c>
      <c r="U38" s="213">
        <v>127</v>
      </c>
      <c r="V38" s="214" t="s">
        <v>304</v>
      </c>
      <c r="W38" s="213" t="s">
        <v>666</v>
      </c>
      <c r="X38" s="153" t="s">
        <v>838</v>
      </c>
      <c r="Y38" s="152" t="s">
        <v>514</v>
      </c>
      <c r="Z38" s="214" t="s">
        <v>890</v>
      </c>
    </row>
    <row r="39" spans="1:26" ht="51">
      <c r="A39" s="213">
        <v>36</v>
      </c>
      <c r="B39" s="213" t="s">
        <v>603</v>
      </c>
      <c r="C39" s="29" t="s">
        <v>113</v>
      </c>
      <c r="D39" s="214" t="s">
        <v>891</v>
      </c>
      <c r="E39" s="214" t="s">
        <v>892</v>
      </c>
      <c r="F39" s="214" t="s">
        <v>393</v>
      </c>
      <c r="G39" s="213" t="s">
        <v>663</v>
      </c>
      <c r="H39" s="213" t="s">
        <v>830</v>
      </c>
      <c r="I39" s="214" t="s">
        <v>542</v>
      </c>
      <c r="J39" s="214">
        <v>100</v>
      </c>
      <c r="K39" s="214" t="s">
        <v>664</v>
      </c>
      <c r="L39" s="213" t="s">
        <v>114</v>
      </c>
      <c r="M39" s="213" t="s">
        <v>567</v>
      </c>
      <c r="N39" s="214"/>
      <c r="O39" s="213">
        <v>3</v>
      </c>
      <c r="P39" s="129">
        <v>1500</v>
      </c>
      <c r="Q39" s="25">
        <f t="shared" si="2"/>
        <v>4500</v>
      </c>
      <c r="R39" s="24">
        <v>0</v>
      </c>
      <c r="S39" s="28">
        <v>44197</v>
      </c>
      <c r="T39" s="28">
        <v>44531</v>
      </c>
      <c r="U39" s="213">
        <v>24</v>
      </c>
      <c r="V39" s="214" t="s">
        <v>832</v>
      </c>
      <c r="W39" s="213" t="s">
        <v>666</v>
      </c>
      <c r="X39" s="153" t="s">
        <v>838</v>
      </c>
      <c r="Y39" s="152" t="s">
        <v>691</v>
      </c>
      <c r="Z39" s="214"/>
    </row>
    <row r="40" spans="1:26" ht="63.75">
      <c r="A40" s="213">
        <v>37</v>
      </c>
      <c r="B40" s="213" t="s">
        <v>603</v>
      </c>
      <c r="C40" s="213" t="s">
        <v>113</v>
      </c>
      <c r="D40" s="223" t="s">
        <v>893</v>
      </c>
      <c r="E40" s="141" t="s">
        <v>894</v>
      </c>
      <c r="F40" s="213" t="s">
        <v>393</v>
      </c>
      <c r="G40" s="213" t="s">
        <v>663</v>
      </c>
      <c r="H40" s="213" t="s">
        <v>879</v>
      </c>
      <c r="I40" s="213" t="s">
        <v>542</v>
      </c>
      <c r="J40" s="214">
        <v>100</v>
      </c>
      <c r="K40" s="213" t="s">
        <v>664</v>
      </c>
      <c r="L40" s="213" t="s">
        <v>114</v>
      </c>
      <c r="M40" s="213" t="s">
        <v>567</v>
      </c>
      <c r="N40" s="213"/>
      <c r="O40" s="213">
        <v>4</v>
      </c>
      <c r="P40" s="129">
        <v>1000</v>
      </c>
      <c r="Q40" s="25">
        <f t="shared" si="2"/>
        <v>4000</v>
      </c>
      <c r="R40" s="24">
        <v>0</v>
      </c>
      <c r="S40" s="28">
        <v>44197</v>
      </c>
      <c r="T40" s="28">
        <v>44531</v>
      </c>
      <c r="U40" s="213">
        <v>127</v>
      </c>
      <c r="V40" s="214" t="s">
        <v>304</v>
      </c>
      <c r="W40" s="213" t="s">
        <v>711</v>
      </c>
      <c r="X40" s="153" t="s">
        <v>678</v>
      </c>
      <c r="Y40" s="152" t="s">
        <v>514</v>
      </c>
      <c r="Z40" s="214" t="s">
        <v>895</v>
      </c>
    </row>
    <row r="41" spans="1:26" ht="63.75">
      <c r="A41" s="213">
        <v>38</v>
      </c>
      <c r="B41" s="213" t="s">
        <v>603</v>
      </c>
      <c r="C41" s="29" t="s">
        <v>42</v>
      </c>
      <c r="D41" s="213" t="s">
        <v>896</v>
      </c>
      <c r="E41" s="213" t="s">
        <v>897</v>
      </c>
      <c r="F41" s="213" t="s">
        <v>393</v>
      </c>
      <c r="G41" s="213" t="s">
        <v>663</v>
      </c>
      <c r="H41" s="213" t="s">
        <v>898</v>
      </c>
      <c r="I41" s="213" t="s">
        <v>542</v>
      </c>
      <c r="J41" s="214">
        <v>100</v>
      </c>
      <c r="K41" s="214" t="s">
        <v>664</v>
      </c>
      <c r="L41" s="214" t="s">
        <v>323</v>
      </c>
      <c r="M41" s="213" t="s">
        <v>567</v>
      </c>
      <c r="N41" s="214"/>
      <c r="O41" s="213">
        <v>1</v>
      </c>
      <c r="P41" s="129">
        <v>0</v>
      </c>
      <c r="Q41" s="129">
        <f>P41</f>
        <v>0</v>
      </c>
      <c r="R41" s="24">
        <v>0</v>
      </c>
      <c r="S41" s="54">
        <v>44197</v>
      </c>
      <c r="T41" s="54">
        <v>44531</v>
      </c>
      <c r="U41" s="214">
        <v>104</v>
      </c>
      <c r="V41" s="214" t="s">
        <v>258</v>
      </c>
      <c r="W41" s="214" t="s">
        <v>720</v>
      </c>
      <c r="X41" s="154" t="s">
        <v>258</v>
      </c>
      <c r="Y41" s="152" t="s">
        <v>514</v>
      </c>
      <c r="Z41" s="214"/>
    </row>
    <row r="42" spans="1:26" ht="38.25">
      <c r="A42" s="213">
        <v>39</v>
      </c>
      <c r="B42" s="213" t="s">
        <v>603</v>
      </c>
      <c r="C42" s="29" t="s">
        <v>113</v>
      </c>
      <c r="D42" s="214" t="s">
        <v>899</v>
      </c>
      <c r="E42" s="214" t="s">
        <v>900</v>
      </c>
      <c r="F42" s="214" t="s">
        <v>393</v>
      </c>
      <c r="G42" s="213" t="s">
        <v>663</v>
      </c>
      <c r="H42" s="213" t="s">
        <v>901</v>
      </c>
      <c r="I42" s="214" t="s">
        <v>542</v>
      </c>
      <c r="J42" s="214">
        <v>100</v>
      </c>
      <c r="K42" s="214" t="s">
        <v>664</v>
      </c>
      <c r="L42" s="213" t="s">
        <v>114</v>
      </c>
      <c r="M42" s="213" t="s">
        <v>567</v>
      </c>
      <c r="N42" s="213"/>
      <c r="O42" s="213">
        <v>1</v>
      </c>
      <c r="P42" s="129">
        <v>0</v>
      </c>
      <c r="Q42" s="25">
        <f t="shared" ref="Q42:Q43" si="3">P42*O42</f>
        <v>0</v>
      </c>
      <c r="R42" s="24">
        <v>0</v>
      </c>
      <c r="S42" s="28">
        <v>44197</v>
      </c>
      <c r="T42" s="28">
        <v>44531</v>
      </c>
      <c r="U42" s="213">
        <v>127</v>
      </c>
      <c r="V42" s="214" t="s">
        <v>304</v>
      </c>
      <c r="W42" s="147" t="s">
        <v>858</v>
      </c>
      <c r="X42" s="153" t="s">
        <v>859</v>
      </c>
      <c r="Y42" s="152" t="s">
        <v>716</v>
      </c>
      <c r="Z42" s="214"/>
    </row>
    <row r="43" spans="1:26" ht="63.75">
      <c r="A43" s="213">
        <v>40</v>
      </c>
      <c r="B43" s="213" t="s">
        <v>603</v>
      </c>
      <c r="C43" s="213" t="s">
        <v>113</v>
      </c>
      <c r="D43" s="223" t="s">
        <v>902</v>
      </c>
      <c r="E43" s="223" t="s">
        <v>903</v>
      </c>
      <c r="F43" s="213" t="s">
        <v>393</v>
      </c>
      <c r="G43" s="213" t="s">
        <v>663</v>
      </c>
      <c r="H43" s="213" t="s">
        <v>901</v>
      </c>
      <c r="I43" s="213" t="s">
        <v>542</v>
      </c>
      <c r="J43" s="214">
        <v>100</v>
      </c>
      <c r="K43" s="213" t="s">
        <v>709</v>
      </c>
      <c r="L43" s="213" t="s">
        <v>114</v>
      </c>
      <c r="M43" s="213" t="s">
        <v>567</v>
      </c>
      <c r="N43" s="213"/>
      <c r="O43" s="213">
        <v>6</v>
      </c>
      <c r="P43" s="129">
        <v>0</v>
      </c>
      <c r="Q43" s="25">
        <f t="shared" si="3"/>
        <v>0</v>
      </c>
      <c r="R43" s="24">
        <v>0</v>
      </c>
      <c r="S43" s="28">
        <v>44197</v>
      </c>
      <c r="T43" s="28">
        <v>44531</v>
      </c>
      <c r="U43" s="213">
        <v>127</v>
      </c>
      <c r="V43" s="214" t="s">
        <v>304</v>
      </c>
      <c r="W43" s="213" t="s">
        <v>711</v>
      </c>
      <c r="X43" s="153" t="s">
        <v>678</v>
      </c>
      <c r="Y43" s="152" t="s">
        <v>514</v>
      </c>
      <c r="Z43" s="214"/>
    </row>
    <row r="44" spans="1:26" ht="63.75">
      <c r="A44" s="213">
        <v>41</v>
      </c>
      <c r="B44" s="213" t="s">
        <v>603</v>
      </c>
      <c r="C44" s="29" t="s">
        <v>42</v>
      </c>
      <c r="D44" s="213" t="s">
        <v>904</v>
      </c>
      <c r="E44" s="214" t="s">
        <v>905</v>
      </c>
      <c r="F44" s="213" t="s">
        <v>393</v>
      </c>
      <c r="G44" s="213" t="s">
        <v>663</v>
      </c>
      <c r="H44" s="213" t="s">
        <v>901</v>
      </c>
      <c r="I44" s="213" t="s">
        <v>542</v>
      </c>
      <c r="J44" s="214">
        <v>100</v>
      </c>
      <c r="K44" s="214" t="s">
        <v>664</v>
      </c>
      <c r="L44" s="214" t="s">
        <v>323</v>
      </c>
      <c r="M44" s="213" t="s">
        <v>567</v>
      </c>
      <c r="N44" s="214"/>
      <c r="O44" s="213">
        <v>1</v>
      </c>
      <c r="P44" s="129">
        <v>0</v>
      </c>
      <c r="Q44" s="129">
        <f>P44</f>
        <v>0</v>
      </c>
      <c r="R44" s="24">
        <v>0</v>
      </c>
      <c r="S44" s="54">
        <v>44197</v>
      </c>
      <c r="T44" s="54">
        <v>44531</v>
      </c>
      <c r="U44" s="214">
        <v>104</v>
      </c>
      <c r="V44" s="214" t="s">
        <v>258</v>
      </c>
      <c r="W44" s="213" t="s">
        <v>666</v>
      </c>
      <c r="X44" s="153" t="s">
        <v>838</v>
      </c>
      <c r="Y44" s="152" t="s">
        <v>514</v>
      </c>
      <c r="Z44" s="214"/>
    </row>
    <row r="45" spans="1:26" ht="63.75">
      <c r="A45" s="213">
        <v>42</v>
      </c>
      <c r="B45" s="213" t="s">
        <v>603</v>
      </c>
      <c r="C45" s="213" t="s">
        <v>113</v>
      </c>
      <c r="D45" s="223" t="s">
        <v>906</v>
      </c>
      <c r="E45" s="223" t="s">
        <v>907</v>
      </c>
      <c r="F45" s="213" t="s">
        <v>393</v>
      </c>
      <c r="G45" s="213" t="s">
        <v>663</v>
      </c>
      <c r="H45" s="213" t="s">
        <v>901</v>
      </c>
      <c r="I45" s="213" t="s">
        <v>542</v>
      </c>
      <c r="J45" s="214">
        <v>100</v>
      </c>
      <c r="K45" s="213" t="s">
        <v>709</v>
      </c>
      <c r="L45" s="213" t="s">
        <v>114</v>
      </c>
      <c r="M45" s="213" t="s">
        <v>567</v>
      </c>
      <c r="N45" s="213"/>
      <c r="O45" s="213">
        <v>5</v>
      </c>
      <c r="P45" s="129">
        <v>0</v>
      </c>
      <c r="Q45" s="25">
        <f t="shared" ref="Q45" si="4">P45*O45</f>
        <v>0</v>
      </c>
      <c r="R45" s="24">
        <v>0</v>
      </c>
      <c r="S45" s="28">
        <v>44197</v>
      </c>
      <c r="T45" s="28">
        <v>44531</v>
      </c>
      <c r="U45" s="213">
        <v>127</v>
      </c>
      <c r="V45" s="214" t="s">
        <v>304</v>
      </c>
      <c r="W45" s="213" t="s">
        <v>711</v>
      </c>
      <c r="X45" s="153" t="s">
        <v>678</v>
      </c>
      <c r="Y45" s="152" t="s">
        <v>514</v>
      </c>
      <c r="Z45" s="214"/>
    </row>
    <row r="46" spans="1:26" ht="45">
      <c r="A46" s="213">
        <v>43</v>
      </c>
      <c r="B46" s="213" t="s">
        <v>603</v>
      </c>
      <c r="C46" s="213" t="s">
        <v>113</v>
      </c>
      <c r="D46" s="213" t="s">
        <v>908</v>
      </c>
      <c r="E46" s="223" t="s">
        <v>909</v>
      </c>
      <c r="F46" s="223" t="s">
        <v>393</v>
      </c>
      <c r="G46" s="213" t="s">
        <v>663</v>
      </c>
      <c r="H46" s="213" t="s">
        <v>910</v>
      </c>
      <c r="I46" s="213" t="s">
        <v>542</v>
      </c>
      <c r="J46" s="213">
        <v>100</v>
      </c>
      <c r="K46" s="214" t="s">
        <v>664</v>
      </c>
      <c r="L46" s="213" t="s">
        <v>114</v>
      </c>
      <c r="M46" s="213" t="s">
        <v>567</v>
      </c>
      <c r="N46" s="213" t="s">
        <v>911</v>
      </c>
      <c r="O46" s="213">
        <v>1</v>
      </c>
      <c r="P46" s="213">
        <v>1224</v>
      </c>
      <c r="Q46" s="129">
        <f>P46*O46</f>
        <v>1224</v>
      </c>
      <c r="R46" s="25">
        <v>0</v>
      </c>
      <c r="S46" s="24">
        <v>44197</v>
      </c>
      <c r="T46" s="28">
        <v>44531</v>
      </c>
      <c r="U46" s="28">
        <v>127</v>
      </c>
      <c r="V46" s="213" t="s">
        <v>304</v>
      </c>
      <c r="W46" s="214" t="s">
        <v>738</v>
      </c>
      <c r="X46" s="213" t="s">
        <v>739</v>
      </c>
      <c r="Y46" s="153" t="s">
        <v>716</v>
      </c>
      <c r="Z46" s="152"/>
    </row>
  </sheetData>
  <autoFilter ref="A3:W46" xr:uid="{00000000-0009-0000-0000-000006000000}">
    <filterColumn colId="8" showButton="0"/>
  </autoFilter>
  <mergeCells count="28">
    <mergeCell ref="D33:D38"/>
    <mergeCell ref="D28:D29"/>
    <mergeCell ref="D26:D27"/>
    <mergeCell ref="D7:D8"/>
    <mergeCell ref="D30:D31"/>
    <mergeCell ref="D18:D21"/>
    <mergeCell ref="P2:P3"/>
    <mergeCell ref="Q2:Q3"/>
    <mergeCell ref="H2:H3"/>
    <mergeCell ref="K2:K3"/>
    <mergeCell ref="L2:L3"/>
    <mergeCell ref="M2:M3"/>
    <mergeCell ref="A1:Z1"/>
    <mergeCell ref="N2:N3"/>
    <mergeCell ref="A2:A3"/>
    <mergeCell ref="E2:E3"/>
    <mergeCell ref="F2:F3"/>
    <mergeCell ref="G2:G3"/>
    <mergeCell ref="C2:C3"/>
    <mergeCell ref="D2:D3"/>
    <mergeCell ref="Y2:Y3"/>
    <mergeCell ref="B2:B3"/>
    <mergeCell ref="R2:R3"/>
    <mergeCell ref="S2:T2"/>
    <mergeCell ref="U2:V2"/>
    <mergeCell ref="W2:X2"/>
    <mergeCell ref="I2:J3"/>
    <mergeCell ref="O2:O3"/>
  </mergeCells>
  <phoneticPr fontId="82" type="noConversion"/>
  <pageMargins left="0.511811024" right="0.511811024" top="0.78740157499999996" bottom="0.78740157499999996" header="0.31496062000000002" footer="0.31496062000000002"/>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12E2B3C867145E4C9268527F54CF5023" ma:contentTypeVersion="6" ma:contentTypeDescription="Crie um novo documento." ma:contentTypeScope="" ma:versionID="45c4cd2512e15f53da5715a492b452a3">
  <xsd:schema xmlns:xsd="http://www.w3.org/2001/XMLSchema" xmlns:xs="http://www.w3.org/2001/XMLSchema" xmlns:p="http://schemas.microsoft.com/office/2006/metadata/properties" xmlns:ns2="78fe11c3-0b4a-40bc-8151-6752b17f6e40" xmlns:ns3="3cf275ae-390c-43f8-b4ba-d015b06ce0b7" targetNamespace="http://schemas.microsoft.com/office/2006/metadata/properties" ma:root="true" ma:fieldsID="a8739ea35626825f61dbbb62ccfec065" ns2:_="" ns3:_="">
    <xsd:import namespace="78fe11c3-0b4a-40bc-8151-6752b17f6e40"/>
    <xsd:import namespace="3cf275ae-390c-43f8-b4ba-d015b06ce0b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fe11c3-0b4a-40bc-8151-6752b17f6e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cf275ae-390c-43f8-b4ba-d015b06ce0b7" elementFormDefault="qualified">
    <xsd:import namespace="http://schemas.microsoft.com/office/2006/documentManagement/types"/>
    <xsd:import namespace="http://schemas.microsoft.com/office/infopath/2007/PartnerControls"/>
    <xsd:element name="SharedWithUsers" ma:index="12"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31D398-AE92-4954-84BE-74D5E1ADABDE}"/>
</file>

<file path=customXml/itemProps2.xml><?xml version="1.0" encoding="utf-8"?>
<ds:datastoreItem xmlns:ds="http://schemas.openxmlformats.org/officeDocument/2006/customXml" ds:itemID="{AEA17781-FF72-449E-9102-CE2D39C7BF37}"/>
</file>

<file path=customXml/itemProps3.xml><?xml version="1.0" encoding="utf-8"?>
<ds:datastoreItem xmlns:ds="http://schemas.openxmlformats.org/officeDocument/2006/customXml" ds:itemID="{46E7B2C0-CA15-4122-82C1-3AFF733B957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Rênia Alves Machado Carlini</dc:creator>
  <cp:keywords/>
  <dc:description/>
  <cp:lastModifiedBy>Náiber Pontes de Almeida</cp:lastModifiedBy>
  <cp:revision>2</cp:revision>
  <dcterms:created xsi:type="dcterms:W3CDTF">2019-02-06T17:07:15Z</dcterms:created>
  <dcterms:modified xsi:type="dcterms:W3CDTF">2021-10-06T17:54:33Z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0x01010012E2B3C867145E4C9268527F54CF5023</vt:lpwstr>
  </property>
</Properties>
</file>